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105" windowWidth="15195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<sst xmlns="http://schemas.openxmlformats.org/spreadsheetml/2006/main" count="1749" uniqueCount="243">
  <si>
    <t>тыс.руб.</t>
  </si>
  <si>
    <t>Наименование</t>
  </si>
  <si>
    <t>РЗ</t>
  </si>
  <si>
    <t>Пр</t>
  </si>
  <si>
    <t>ЦСР</t>
  </si>
  <si>
    <t>ВР</t>
  </si>
  <si>
    <t>ЭКР</t>
  </si>
  <si>
    <t>Сумма на год</t>
  </si>
  <si>
    <t>1 кв.</t>
  </si>
  <si>
    <t>2 кв.</t>
  </si>
  <si>
    <t>3 кв.</t>
  </si>
  <si>
    <t>4 кв.</t>
  </si>
  <si>
    <t>9 мес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</si>
  <si>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</si>
  <si>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</si>
  <si>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</si>
  <si>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</si>
  <si>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</si>
  <si>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</si>
  <si>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Расходы</t>
  </si>
  <si>
    <t>200</t>
  </si>
  <si>
    <t>210</t>
  </si>
  <si>
    <t>Заработная плата</t>
  </si>
  <si>
    <t>211</t>
  </si>
  <si>
    <t>Прочие выплаты</t>
  </si>
  <si>
    <t>212</t>
  </si>
  <si>
    <t>213</t>
  </si>
  <si>
    <t>04</t>
  </si>
  <si>
    <t>0000000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</si>
  <si>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</si>
  <si>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</si>
  <si>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</si>
  <si>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</si>
  <si>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</si>
  <si>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</si>
  <si>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</si>
  <si>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</si>
  <si>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Аренда, плата за пользов.имущ.</t>
  </si>
  <si>
    <t>224</t>
  </si>
  <si>
    <t>225</t>
  </si>
  <si>
    <t>Прочие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</si>
  <si>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</si>
  <si>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</si>
  <si>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</si>
  <si>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</si>
  <si>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</si>
  <si>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</si>
  <si>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</si>
  <si>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</si>
  <si>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</si>
  <si>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Обслуживание государственного и муниципального долга</t>
  </si>
  <si>
    <t>Процентные платежи по долговым обязательствам</t>
  </si>
  <si>
    <t>Прцентные платежи по муниципальному долгу</t>
  </si>
  <si>
    <t>15</t>
  </si>
  <si>
    <t>Региональные целевые программы</t>
  </si>
  <si>
    <t>5220000</t>
  </si>
  <si>
    <t>Строительство объектов для нужд отрасли</t>
  </si>
  <si>
    <t>03</t>
  </si>
  <si>
    <t>08</t>
  </si>
  <si>
    <t>Жилищно-коммунальное хозяйство</t>
  </si>
  <si>
    <t>05</t>
  </si>
  <si>
    <t>Жилищное хозяйство</t>
  </si>
  <si>
    <t>240</t>
  </si>
  <si>
    <t>242</t>
  </si>
  <si>
    <t>Коммунальное хозяйство</t>
  </si>
  <si>
    <t>КУЛЬТУРА,КИНЕМАТОГРАФИЯ И СРЕДСТВА МАССОВОЙ ИНФОРМАЦИИ</t>
  </si>
  <si>
    <t>Культура</t>
  </si>
  <si>
    <t>РАСХОДЫ</t>
  </si>
  <si>
    <t>11</t>
  </si>
  <si>
    <t>733</t>
  </si>
  <si>
    <t>Благоустройство</t>
  </si>
  <si>
    <t>Уличное освещение</t>
  </si>
  <si>
    <t>Перечисления другим бюджетам бюджетной системы Российской Федерации</t>
  </si>
  <si>
    <t>Оплата труда и начисления на выплаты по оплате труда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</si>
  <si>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</si>
  <si>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</si>
  <si>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</si>
  <si>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Прочие работы, услуги</t>
  </si>
  <si>
    <t>Прочие мероприятия  по благоустройству городских округов и поселений</t>
  </si>
  <si>
    <t>Выполнение функций органами местного самоуправления</t>
  </si>
  <si>
    <t>500</t>
  </si>
  <si>
    <t>Приобретение работ,  услуг</t>
  </si>
  <si>
    <t>Оплата работ, услуг</t>
  </si>
  <si>
    <t>013</t>
  </si>
  <si>
    <t>Обслуживание внутренних долга</t>
  </si>
  <si>
    <t>Обслуживанеи государственного ( муниципального ) долга</t>
  </si>
  <si>
    <t>Социальное обеспечение</t>
  </si>
  <si>
    <t>Пособие по социальной помощи населению</t>
  </si>
  <si>
    <t>0020300</t>
  </si>
  <si>
    <t>260</t>
  </si>
  <si>
    <t>262</t>
  </si>
  <si>
    <t>НАЦИОНАЛЬНАЯ ОБОРОНА                                            Мобилизационная и вневойсковая подготовка</t>
  </si>
  <si>
    <t>Безвозмездные перечисления организациям</t>
  </si>
  <si>
    <t xml:space="preserve">Безвозмездные  перечисления организациям, за исключением государст-х и муниципальных организаций </t>
  </si>
  <si>
    <t>10</t>
  </si>
  <si>
    <t>014</t>
  </si>
  <si>
    <r>
      <t xml:space="preserve">Национальная безопасность и правоохранительная деятельность </t>
    </r>
    <r>
      <rPr>
        <b/>
        <sz val="12"/>
        <rFont val="Times New Roman"/>
        <family val="1"/>
      </rPr>
      <t>Обеспечение пожарной безопасности</t>
    </r>
  </si>
  <si>
    <t>Пенсии, пособия, выплачиваемые организациями сектора государственного управления</t>
  </si>
  <si>
    <t>263</t>
  </si>
  <si>
    <t>Осуществление отдельных государственных полномочий по регулированию тарифов организаций коммунального комплекса, оказывающих услуги в сфере водоснабжения, водоотведения и очистки сточных вод, утилизации (захоронения) твердых бытовых отходов</t>
  </si>
  <si>
    <t>5225500</t>
  </si>
  <si>
    <t>7950000</t>
  </si>
  <si>
    <t>Софинонсирование за счет средств местного бюджета Долгосрочной целевой програмы Иркутской области "50 модельных домов культуры Приангарью" на 2011-2013 годы"</t>
  </si>
  <si>
    <t>003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</si>
  <si>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</si>
  <si>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</si>
  <si>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Безвозмездные перечисления бюджетам</t>
  </si>
  <si>
    <t>Иные межбюджетные трансферты</t>
  </si>
  <si>
    <t>07</t>
  </si>
  <si>
    <t>098</t>
  </si>
  <si>
    <t>097</t>
  </si>
  <si>
    <t>095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</si>
  <si>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</si>
  <si>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</si>
  <si>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Проведение выборов и референдумов</t>
  </si>
  <si>
    <t>Прочие межбюджетные трансферты бюджетам субъектов Российской Федерации и муниципальных образований общего характера</t>
  </si>
  <si>
    <t>СОЦИАЛЬНАЯ ПОЛИТИКА</t>
  </si>
  <si>
    <t>Пенсионное обеспечение</t>
  </si>
  <si>
    <t>09</t>
  </si>
  <si>
    <t>5224700</t>
  </si>
  <si>
    <t>010</t>
  </si>
  <si>
    <t>Долгосрочная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 2011-2014годы".</t>
  </si>
  <si>
    <t>Национальная экономика</t>
  </si>
  <si>
    <t>Дорожное хозяйство (дорожные фонды)</t>
  </si>
  <si>
    <t>7971900</t>
  </si>
  <si>
    <t>7970000</t>
  </si>
  <si>
    <t>Долгосрочная целевая програма Иркутской области "100 модельных домов культуры Приангарью" на 2011-2014 годы"</t>
  </si>
  <si>
    <t>Мероприятия по  землеустройству и землепользованию</t>
  </si>
  <si>
    <t>12</t>
  </si>
  <si>
    <t>Непрограмные расходы органов местного самоуправления</t>
  </si>
  <si>
    <t>Непрограмные расходы органов местного самоуправления за счет средств местного бюджета</t>
  </si>
  <si>
    <t>Обеспечение деятельности в сфере установленных функций</t>
  </si>
  <si>
    <t>Фонд оплаты труда  государственных (муниципальных) органов и взносы по обязательному социальному страхованию</t>
  </si>
  <si>
    <t>121</t>
  </si>
  <si>
    <t>Обеспечение деятельности органов местного самоуправления</t>
  </si>
  <si>
    <t>Прочая закупка товаров, работ и услуг для обеспечения государственных (муниципальных) нужд</t>
  </si>
  <si>
    <t>244</t>
  </si>
  <si>
    <t xml:space="preserve">Резервные фонды </t>
  </si>
  <si>
    <t>Резервный фонд  администрации Ушаковского МО</t>
  </si>
  <si>
    <t>870</t>
  </si>
  <si>
    <t>Резервные средства</t>
  </si>
  <si>
    <t>Непрограмные расходы органов местного самоуправления за счет средств федерального бюджета</t>
  </si>
  <si>
    <t>Субвенции на осуществление первичного воинского учета на территориях,где отсутствуют военные комиссариаты</t>
  </si>
  <si>
    <t>91.3.51.18</t>
  </si>
  <si>
    <t>Реализация других функций, связанных с обеспечением национальной безопасности и правоохранительной деятельности</t>
  </si>
  <si>
    <t>91.1.60.07</t>
  </si>
  <si>
    <t>Оплата работ,услуг</t>
  </si>
  <si>
    <t>Текущий ремонт в сфере установленных функций</t>
  </si>
  <si>
    <t>91.1.60.09</t>
  </si>
  <si>
    <t>Осуществление органами местного самоуправления полномочий местного значения поселения</t>
  </si>
  <si>
    <t>Иные мероприятия в сфере установленных функций</t>
  </si>
  <si>
    <t>Мероприятия в области жилищно-коммунального хозяйства</t>
  </si>
  <si>
    <t>91.1.61.01</t>
  </si>
  <si>
    <t>91.1.61.05</t>
  </si>
  <si>
    <t>Доплаты к пенсиям муниципальных служащих</t>
  </si>
  <si>
    <t>Иные пенсии, социальные доплаты к пенсиям</t>
  </si>
  <si>
    <t>312</t>
  </si>
  <si>
    <t>540</t>
  </si>
  <si>
    <t>111</t>
  </si>
  <si>
    <t>630</t>
  </si>
  <si>
    <t>129</t>
  </si>
  <si>
    <t>00 0 00 00000</t>
  </si>
  <si>
    <t>91.1.0060000</t>
  </si>
  <si>
    <t>91.1.00.60001</t>
  </si>
  <si>
    <t>91.0.00.00000</t>
  </si>
  <si>
    <t>91.1.00.00000</t>
  </si>
  <si>
    <t>91.1.00.60000</t>
  </si>
  <si>
    <t>91.1.00.60004</t>
  </si>
  <si>
    <t>00.0.00.00000</t>
  </si>
  <si>
    <t>91.3.00.00000</t>
  </si>
  <si>
    <t>91.3.00.51180</t>
  </si>
  <si>
    <t>91.1.00.60007</t>
  </si>
  <si>
    <t>91.1.60.00000</t>
  </si>
  <si>
    <t>91.1.00.60011</t>
  </si>
  <si>
    <t xml:space="preserve">00.0. 00. 00000 </t>
  </si>
  <si>
    <t>91.1.00.60009</t>
  </si>
  <si>
    <t>91.1.00.60106</t>
  </si>
  <si>
    <t>91.1.00.60100</t>
  </si>
  <si>
    <t>91.1.00.60101</t>
  </si>
  <si>
    <t>91.1.00.60105</t>
  </si>
  <si>
    <t>00.0.00. 00000</t>
  </si>
  <si>
    <t>91.1.00.60002</t>
  </si>
  <si>
    <t>91.1.00.60018</t>
  </si>
  <si>
    <t>91.1.00.60018.</t>
  </si>
  <si>
    <t>91.1.00.60020</t>
  </si>
  <si>
    <t>800</t>
  </si>
  <si>
    <t>120</t>
  </si>
  <si>
    <t>110</t>
  </si>
  <si>
    <t>119</t>
  </si>
  <si>
    <t>Уплата прочих налогов ,сборов</t>
  </si>
  <si>
    <t>Уплата иных платежей</t>
  </si>
  <si>
    <t>853</t>
  </si>
  <si>
    <t>852</t>
  </si>
  <si>
    <t>850</t>
  </si>
  <si>
    <t>2017 г.</t>
  </si>
  <si>
    <t>ВЕДОМСТВЕННАЯ СТРУКТУРА РАСХОДОВ БЮДЖЕТА УШАКОВСКОГО МУНИЦИПАЛЬНОГО ОБРАЗОВАНИЯ НА 2017 год .</t>
  </si>
  <si>
    <t>АДМИНИСТРАЦИЯ УШАКОВСКОГО МУНИЦИПАЛЬНОГО ОБРАЗОВАНИЯ-АДМИНИСТРАЦИЯ СЕЛЬСКОГО ПОСЕЛЕНИЯ</t>
  </si>
  <si>
    <t>Обеспечение проведения выборов и референдумов</t>
  </si>
  <si>
    <t>91.1.00.60003</t>
  </si>
  <si>
    <t>91.2.00.73150</t>
  </si>
  <si>
    <t>Непрограмные расходы  органов местного самоуправления за счет средств областного бюджета</t>
  </si>
  <si>
    <t>91.2.00.00000</t>
  </si>
  <si>
    <t>830</t>
  </si>
  <si>
    <t>831</t>
  </si>
  <si>
    <t>Приложение № 2</t>
  </si>
  <si>
    <t>адм</t>
  </si>
  <si>
    <t>Реализация мероприятий перечня проектов народных инициатив</t>
  </si>
  <si>
    <t>Иные закупки товаров, работ и услуг для обеспечения муниципальных нужд</t>
  </si>
  <si>
    <t>Непрограмные расходы органов местного самоуправления за счет средств областного бюджета</t>
  </si>
  <si>
    <t>Реализация мероприятий перечня проектов народных инициатив за счет средств местного бюджета</t>
  </si>
  <si>
    <t>91.1.00S2370</t>
  </si>
  <si>
    <t>0000000000</t>
  </si>
  <si>
    <t xml:space="preserve"> Прочая закупка товаров, работ и услуг для обеспечения муниципальных нужд</t>
  </si>
  <si>
    <t>Исполнение судебных актов</t>
  </si>
  <si>
    <t>Аренда, плата за пользование имуществом</t>
  </si>
  <si>
    <t>880</t>
  </si>
  <si>
    <t>91.4.00S2370</t>
  </si>
  <si>
    <t>91.1.00.60005</t>
  </si>
  <si>
    <t>91.1.00.60006</t>
  </si>
  <si>
    <t>91.1.00.60008</t>
  </si>
  <si>
    <t>91.1.00.60010</t>
  </si>
  <si>
    <t>91.1.00.60012</t>
  </si>
  <si>
    <t>91.1.00.60013</t>
  </si>
  <si>
    <t>91.1.00.60014</t>
  </si>
  <si>
    <t>91.1.00.60015</t>
  </si>
  <si>
    <t>91.1.00.60016</t>
  </si>
  <si>
    <t>91.1.00.60017</t>
  </si>
  <si>
    <t>91.1.00.60019</t>
  </si>
  <si>
    <t>91.1.00.60021</t>
  </si>
  <si>
    <t>91.1.00.60022</t>
  </si>
  <si>
    <t>91.1.00.60023</t>
  </si>
  <si>
    <t>91.1.00.60024</t>
  </si>
  <si>
    <t>91.1.00.60025</t>
  </si>
  <si>
    <t>91.1.00.60026</t>
  </si>
  <si>
    <t>91.1.00.60027</t>
  </si>
  <si>
    <t>91.1.00.60028</t>
  </si>
  <si>
    <t>91.1.00.60029</t>
  </si>
  <si>
    <t>91.1.00.60030</t>
  </si>
  <si>
    <t>91.1.00.60031</t>
  </si>
  <si>
    <t>91.1.00.60032</t>
  </si>
  <si>
    <t>Уплата налогов, сборов и иных платежей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</si>
  <si>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</si>
  <si>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к решению Думы Ушаковского                                                                                                                                                                                                                    муниципального образования от 29.12.2017. № ____                                                                                     "О внесении изменений в решение Думы № 42 от 28.12.2016 г.                                                                                                                                "Об утверждении бюджета на 2017 год и                                                                                                     на плановый период 2018-2019 годов 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</si>
</sst>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[$-FC19]d\ mmmm\ yyyy\ &quot;г.&quot;"/>
  </numFmts>
  <fonts count="76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>
      <alignment horizontal="left" wrapText="1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6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4" fillId="0" borderId="13" xfId="0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wrapText="1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0" fontId="4" fillId="0" borderId="16" xfId="0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49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9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1" fontId="10" fillId="0" borderId="17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wrapText="1"/>
    </xf>
    <xf numFmtId="49" fontId="2" fillId="0" borderId="16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49" fontId="11" fillId="0" borderId="13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49" fontId="2" fillId="0" borderId="13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172" fontId="2" fillId="0" borderId="16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172" fontId="10" fillId="0" borderId="17" xfId="0" applyNumberFormat="1" applyFont="1" applyBorder="1" applyAlignment="1">
      <alignment/>
    </xf>
    <xf numFmtId="172" fontId="4" fillId="0" borderId="17" xfId="0" applyNumberFormat="1" applyFont="1" applyFill="1" applyBorder="1" applyAlignment="1">
      <alignment/>
    </xf>
    <xf numFmtId="172" fontId="4" fillId="0" borderId="17" xfId="0" applyNumberFormat="1" applyFont="1" applyBorder="1" applyAlignment="1">
      <alignment/>
    </xf>
    <xf numFmtId="0" fontId="9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64" fillId="0" borderId="16" xfId="0" applyFont="1" applyBorder="1" applyAlignment="1">
      <alignment wrapText="1"/>
    </xf>
    <xf numFmtId="49" fontId="65" fillId="0" borderId="13" xfId="0" applyNumberFormat="1" applyFont="1" applyBorder="1" applyAlignment="1">
      <alignment/>
    </xf>
    <xf numFmtId="49" fontId="64" fillId="0" borderId="16" xfId="0" applyNumberFormat="1" applyFont="1" applyBorder="1" applyAlignment="1">
      <alignment horizontal="center"/>
    </xf>
    <xf numFmtId="0" fontId="64" fillId="0" borderId="17" xfId="0" applyFont="1" applyBorder="1" applyAlignment="1">
      <alignment/>
    </xf>
    <xf numFmtId="0" fontId="66" fillId="0" borderId="16" xfId="0" applyFont="1" applyBorder="1" applyAlignment="1">
      <alignment wrapText="1"/>
    </xf>
    <xf numFmtId="49" fontId="66" fillId="0" borderId="16" xfId="0" applyNumberFormat="1" applyFont="1" applyBorder="1" applyAlignment="1">
      <alignment horizontal="center"/>
    </xf>
    <xf numFmtId="0" fontId="66" fillId="0" borderId="17" xfId="0" applyFont="1" applyBorder="1" applyAlignment="1">
      <alignment/>
    </xf>
    <xf numFmtId="0" fontId="67" fillId="0" borderId="16" xfId="0" applyFont="1" applyBorder="1" applyAlignment="1">
      <alignment wrapText="1"/>
    </xf>
    <xf numFmtId="49" fontId="68" fillId="0" borderId="16" xfId="0" applyNumberFormat="1" applyFont="1" applyBorder="1" applyAlignment="1">
      <alignment horizontal="center"/>
    </xf>
    <xf numFmtId="0" fontId="68" fillId="0" borderId="17" xfId="0" applyFont="1" applyBorder="1" applyAlignment="1">
      <alignment/>
    </xf>
    <xf numFmtId="0" fontId="68" fillId="0" borderId="16" xfId="0" applyFont="1" applyBorder="1" applyAlignment="1">
      <alignment wrapText="1"/>
    </xf>
    <xf numFmtId="0" fontId="68" fillId="0" borderId="16" xfId="0" applyFont="1" applyBorder="1" applyAlignment="1">
      <alignment/>
    </xf>
    <xf numFmtId="0" fontId="64" fillId="0" borderId="16" xfId="0" applyFont="1" applyBorder="1" applyAlignment="1">
      <alignment/>
    </xf>
    <xf numFmtId="49" fontId="65" fillId="0" borderId="13" xfId="0" applyNumberFormat="1" applyFont="1" applyBorder="1" applyAlignment="1">
      <alignment horizontal="left"/>
    </xf>
    <xf numFmtId="0" fontId="69" fillId="0" borderId="16" xfId="0" applyFont="1" applyBorder="1" applyAlignment="1">
      <alignment wrapText="1"/>
    </xf>
    <xf numFmtId="0" fontId="65" fillId="0" borderId="17" xfId="0" applyFont="1" applyBorder="1" applyAlignment="1">
      <alignment/>
    </xf>
    <xf numFmtId="0" fontId="68" fillId="0" borderId="16" xfId="0" applyFont="1" applyBorder="1" applyAlignment="1">
      <alignment horizontal="center"/>
    </xf>
    <xf numFmtId="0" fontId="64" fillId="0" borderId="16" xfId="0" applyNumberFormat="1" applyFont="1" applyBorder="1" applyAlignment="1">
      <alignment wrapText="1"/>
    </xf>
    <xf numFmtId="0" fontId="65" fillId="0" borderId="16" xfId="0" applyFont="1" applyBorder="1" applyAlignment="1">
      <alignment wrapText="1"/>
    </xf>
    <xf numFmtId="49" fontId="70" fillId="0" borderId="16" xfId="0" applyNumberFormat="1" applyFont="1" applyBorder="1" applyAlignment="1">
      <alignment horizontal="center"/>
    </xf>
    <xf numFmtId="0" fontId="70" fillId="0" borderId="16" xfId="0" applyFont="1" applyBorder="1" applyAlignment="1">
      <alignment/>
    </xf>
    <xf numFmtId="0" fontId="70" fillId="0" borderId="17" xfId="0" applyFont="1" applyBorder="1" applyAlignment="1">
      <alignment/>
    </xf>
    <xf numFmtId="0" fontId="68" fillId="0" borderId="20" xfId="0" applyFont="1" applyBorder="1" applyAlignment="1">
      <alignment/>
    </xf>
    <xf numFmtId="0" fontId="71" fillId="0" borderId="16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49" fontId="1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6" fillId="0" borderId="16" xfId="0" applyFont="1" applyFill="1" applyBorder="1" applyAlignment="1">
      <alignment wrapText="1"/>
    </xf>
    <xf numFmtId="0" fontId="10" fillId="0" borderId="13" xfId="0" applyFont="1" applyBorder="1" applyAlignment="1">
      <alignment wrapText="1"/>
    </xf>
    <xf numFmtId="49" fontId="10" fillId="0" borderId="13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shrinkToFit="1"/>
    </xf>
    <xf numFmtId="0" fontId="8" fillId="0" borderId="0" xfId="0" applyFont="1" applyAlignment="1">
      <alignment/>
    </xf>
    <xf numFmtId="172" fontId="1" fillId="0" borderId="16" xfId="0" applyNumberFormat="1" applyFont="1" applyBorder="1" applyAlignment="1">
      <alignment/>
    </xf>
    <xf numFmtId="172" fontId="4" fillId="0" borderId="16" xfId="0" applyNumberFormat="1" applyFont="1" applyBorder="1" applyAlignment="1">
      <alignment/>
    </xf>
    <xf numFmtId="172" fontId="10" fillId="0" borderId="16" xfId="0" applyNumberFormat="1" applyFont="1" applyBorder="1" applyAlignment="1">
      <alignment/>
    </xf>
    <xf numFmtId="172" fontId="4" fillId="0" borderId="19" xfId="0" applyNumberFormat="1" applyFont="1" applyBorder="1" applyAlignment="1">
      <alignment/>
    </xf>
    <xf numFmtId="172" fontId="10" fillId="0" borderId="17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 horizontal="center" vertical="center" wrapText="1"/>
    </xf>
    <xf numFmtId="172" fontId="1" fillId="0" borderId="19" xfId="0" applyNumberFormat="1" applyFont="1" applyBorder="1" applyAlignment="1">
      <alignment/>
    </xf>
    <xf numFmtId="172" fontId="68" fillId="0" borderId="17" xfId="0" applyNumberFormat="1" applyFont="1" applyBorder="1" applyAlignment="1">
      <alignment/>
    </xf>
    <xf numFmtId="172" fontId="64" fillId="0" borderId="17" xfId="0" applyNumberFormat="1" applyFont="1" applyBorder="1" applyAlignment="1">
      <alignment/>
    </xf>
    <xf numFmtId="172" fontId="68" fillId="0" borderId="16" xfId="0" applyNumberFormat="1" applyFont="1" applyBorder="1" applyAlignment="1">
      <alignment/>
    </xf>
    <xf numFmtId="172" fontId="64" fillId="0" borderId="16" xfId="0" applyNumberFormat="1" applyFont="1" applyBorder="1" applyAlignment="1">
      <alignment/>
    </xf>
    <xf numFmtId="1" fontId="10" fillId="0" borderId="17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Border="1" applyAlignment="1">
      <alignment/>
    </xf>
    <xf numFmtId="172" fontId="4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68" fillId="0" borderId="0" xfId="0" applyNumberFormat="1" applyFont="1" applyAlignment="1">
      <alignment horizontal="right"/>
    </xf>
    <xf numFmtId="172" fontId="70" fillId="0" borderId="16" xfId="0" applyNumberFormat="1" applyFont="1" applyBorder="1" applyAlignment="1">
      <alignment/>
    </xf>
    <xf numFmtId="172" fontId="66" fillId="0" borderId="17" xfId="0" applyNumberFormat="1" applyFont="1" applyBorder="1" applyAlignment="1">
      <alignment/>
    </xf>
    <xf numFmtId="172" fontId="72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1" fillId="0" borderId="21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4" fillId="0" borderId="16" xfId="0" applyFont="1" applyBorder="1" applyAlignment="1">
      <alignment vertical="top" wrapText="1"/>
    </xf>
    <xf numFmtId="0" fontId="73" fillId="0" borderId="16" xfId="33" applyNumberFormat="1" applyFont="1" applyBorder="1" applyAlignment="1" applyProtection="1">
      <alignment horizontal="left" vertical="center" wrapText="1"/>
      <protection/>
    </xf>
    <xf numFmtId="49" fontId="74" fillId="0" borderId="19" xfId="0" applyNumberFormat="1" applyFont="1" applyBorder="1" applyAlignment="1">
      <alignment horizontal="left" vertical="center"/>
    </xf>
    <xf numFmtId="49" fontId="75" fillId="0" borderId="16" xfId="0" applyNumberFormat="1" applyFont="1" applyBorder="1" applyAlignment="1">
      <alignment horizontal="center" vertical="center"/>
    </xf>
    <xf numFmtId="172" fontId="75" fillId="0" borderId="16" xfId="0" applyNumberFormat="1" applyFont="1" applyBorder="1" applyAlignment="1">
      <alignment vertical="center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64"/>
  <sheetViews>
    <sheetView tabSelected="1" workbookViewId="0" topLeftCell="A2">
      <selection activeCell="P60" sqref="P60"/>
    </sheetView>
  </sheetViews>
  <sheetFormatPr defaultColWidth="9.00390625" defaultRowHeight="12.75"/>
  <cols>
    <col min="1" max="1" width="2.75390625" style="0" customWidth="1"/>
    <col min="2" max="2" width="45.25390625" style="0" customWidth="1"/>
    <col min="3" max="3" width="5.125" style="0" customWidth="1"/>
    <col min="4" max="4" width="4.875" style="0" customWidth="1"/>
    <col min="5" max="5" width="4.625" style="0" customWidth="1"/>
    <col min="6" max="6" width="13.625" style="62" customWidth="1"/>
    <col min="7" max="7" width="6.00390625" style="0" customWidth="1"/>
    <col min="8" max="8" width="5.625" style="0" hidden="1" customWidth="1"/>
    <col min="9" max="9" width="0.12890625" style="0" hidden="1" customWidth="1"/>
    <col min="10" max="10" width="0.2421875" style="0" hidden="1" customWidth="1"/>
    <col min="11" max="14" width="9.125" style="0" hidden="1" customWidth="1"/>
    <col min="15" max="15" width="14.25390625" style="117" customWidth="1"/>
  </cols>
  <sheetData>
    <row r="1" spans="2:15" ht="15.75">
      <c r="B1" s="95"/>
      <c r="C1" s="126" t="s">
        <v>204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2:18" ht="76.5" customHeight="1">
      <c r="B2" s="126" t="s">
        <v>242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96"/>
      <c r="Q2" s="96"/>
      <c r="R2" s="96"/>
    </row>
    <row r="3" spans="2:15" ht="39.75" customHeight="1">
      <c r="B3" s="127" t="s">
        <v>195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2:15" ht="0.75" customHeight="1" thickBot="1">
      <c r="B4" s="1"/>
      <c r="C4" s="2"/>
      <c r="D4" s="3"/>
      <c r="E4" s="4"/>
      <c r="F4" s="4"/>
      <c r="G4" s="4"/>
      <c r="H4" s="4"/>
      <c r="I4" s="5" t="s">
        <v>0</v>
      </c>
      <c r="J4" s="5"/>
      <c r="K4" s="5"/>
      <c r="L4" s="5"/>
      <c r="M4" s="5"/>
      <c r="N4" s="6"/>
      <c r="O4" s="114" t="s">
        <v>0</v>
      </c>
    </row>
    <row r="5" spans="2:15" ht="25.5" customHeight="1">
      <c r="B5" s="7" t="s">
        <v>1</v>
      </c>
      <c r="C5" s="8" t="s">
        <v>205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9" t="s">
        <v>7</v>
      </c>
      <c r="J5" s="10" t="s">
        <v>8</v>
      </c>
      <c r="K5" s="9" t="s">
        <v>9</v>
      </c>
      <c r="L5" s="10" t="s">
        <v>10</v>
      </c>
      <c r="M5" s="9" t="s">
        <v>11</v>
      </c>
      <c r="N5" s="94" t="s">
        <v>12</v>
      </c>
      <c r="O5" s="103" t="s">
        <v>194</v>
      </c>
    </row>
    <row r="6" spans="2:15" ht="75" customHeight="1">
      <c r="B6" s="11" t="s">
        <v>196</v>
      </c>
      <c r="C6" s="11">
        <v>733</v>
      </c>
      <c r="D6" s="12"/>
      <c r="E6" s="13"/>
      <c r="F6" s="13"/>
      <c r="G6" s="13"/>
      <c r="H6" s="13"/>
      <c r="I6" s="14" t="e">
        <f>+I7+#REF!+#REF!+I144+#REF!+#REF!+I202+#REF!+#REF!</f>
        <v>#REF!</v>
      </c>
      <c r="J6" s="14" t="e">
        <f>+J7+#REF!+#REF!+J144+#REF!+#REF!+J202+#REF!+#REF!</f>
        <v>#REF!</v>
      </c>
      <c r="K6" s="14" t="e">
        <f>+K7+#REF!+#REF!+K144+#REF!+#REF!+K202+#REF!+#REF!</f>
        <v>#REF!</v>
      </c>
      <c r="L6" s="14" t="e">
        <f>+L7+#REF!+#REF!+L144+#REF!+#REF!+L202+#REF!+#REF!</f>
        <v>#REF!</v>
      </c>
      <c r="M6" s="14" t="e">
        <f>+M7+#REF!+#REF!+M144+#REF!+#REF!+M202+#REF!+#REF!</f>
        <v>#REF!</v>
      </c>
      <c r="N6" s="14" t="e">
        <f>+N7+#REF!+#REF!+N144+#REF!+#REF!+N202+#REF!+#REF!</f>
        <v>#REF!</v>
      </c>
      <c r="O6" s="56">
        <f>O7+O81+O144+O202+O256+O97+O124+O246</f>
        <v>60664.99811</v>
      </c>
    </row>
    <row r="7" spans="2:15" ht="36.75" customHeight="1">
      <c r="B7" s="13" t="s">
        <v>13</v>
      </c>
      <c r="C7" s="15" t="s">
        <v>69</v>
      </c>
      <c r="D7" s="16" t="s">
        <v>14</v>
      </c>
      <c r="E7" s="16" t="s">
        <v>15</v>
      </c>
      <c r="F7" s="16" t="s">
        <v>161</v>
      </c>
      <c r="G7" s="16" t="s">
        <v>16</v>
      </c>
      <c r="H7" s="16" t="s">
        <v>16</v>
      </c>
      <c r="I7" s="17" t="e">
        <f>+I8+#REF!+I20+#REF!+#REF!+I40+I68+#REF!</f>
        <v>#REF!</v>
      </c>
      <c r="J7" s="17" t="e">
        <f>+J8+#REF!+J20+#REF!+#REF!+J40+J68+#REF!</f>
        <v>#REF!</v>
      </c>
      <c r="K7" s="17" t="e">
        <f>+K8+#REF!+K20+#REF!+#REF!+K40+K68+#REF!</f>
        <v>#REF!</v>
      </c>
      <c r="L7" s="17" t="e">
        <f>+L8+#REF!+L20+#REF!+#REF!+L40+L68+#REF!</f>
        <v>#REF!</v>
      </c>
      <c r="M7" s="17" t="e">
        <f>+M8+#REF!+M20+#REF!+#REF!+M40+M68+#REF!</f>
        <v>#REF!</v>
      </c>
      <c r="N7" s="17" t="e">
        <f>+N8+#REF!+N20+#REF!+#REF!+N40+N68+#REF!</f>
        <v>#REF!</v>
      </c>
      <c r="O7" s="56">
        <f>O8+O20+O68+O66</f>
        <v>19072.270000000004</v>
      </c>
    </row>
    <row r="8" spans="2:15" ht="45" customHeight="1">
      <c r="B8" s="18" t="s">
        <v>17</v>
      </c>
      <c r="C8" s="15" t="s">
        <v>69</v>
      </c>
      <c r="D8" s="19" t="s">
        <v>14</v>
      </c>
      <c r="E8" s="19" t="s">
        <v>18</v>
      </c>
      <c r="F8" s="19" t="s">
        <v>161</v>
      </c>
      <c r="G8" s="19" t="s">
        <v>16</v>
      </c>
      <c r="H8" s="19" t="s">
        <v>16</v>
      </c>
      <c r="I8" s="20">
        <f aca="true" t="shared" si="0" ref="I8:O8">+I9</f>
        <v>2172</v>
      </c>
      <c r="J8" s="20">
        <f t="shared" si="0"/>
        <v>340</v>
      </c>
      <c r="K8" s="20">
        <f t="shared" si="0"/>
        <v>334</v>
      </c>
      <c r="L8" s="20">
        <f t="shared" si="0"/>
        <v>1021</v>
      </c>
      <c r="M8" s="20">
        <f t="shared" si="0"/>
        <v>477</v>
      </c>
      <c r="N8" s="20">
        <f t="shared" si="0"/>
        <v>1695</v>
      </c>
      <c r="O8" s="60">
        <f t="shared" si="0"/>
        <v>1741.6999999999998</v>
      </c>
    </row>
    <row r="9" spans="2:15" ht="27.75" customHeight="1">
      <c r="B9" s="92" t="s">
        <v>129</v>
      </c>
      <c r="C9" s="15" t="s">
        <v>69</v>
      </c>
      <c r="D9" s="93" t="s">
        <v>14</v>
      </c>
      <c r="E9" s="93" t="s">
        <v>18</v>
      </c>
      <c r="F9" s="93" t="s">
        <v>164</v>
      </c>
      <c r="G9" s="93" t="s">
        <v>16</v>
      </c>
      <c r="H9" s="93" t="s">
        <v>16</v>
      </c>
      <c r="I9" s="35">
        <f aca="true" t="shared" si="1" ref="I9:N9">+I12</f>
        <v>2172</v>
      </c>
      <c r="J9" s="35">
        <f t="shared" si="1"/>
        <v>340</v>
      </c>
      <c r="K9" s="35">
        <f t="shared" si="1"/>
        <v>334</v>
      </c>
      <c r="L9" s="35">
        <f t="shared" si="1"/>
        <v>1021</v>
      </c>
      <c r="M9" s="35">
        <f t="shared" si="1"/>
        <v>477</v>
      </c>
      <c r="N9" s="35">
        <f t="shared" si="1"/>
        <v>1695</v>
      </c>
      <c r="O9" s="58">
        <f>O10</f>
        <v>1741.6999999999998</v>
      </c>
    </row>
    <row r="10" spans="2:15" ht="27" customHeight="1">
      <c r="B10" s="92" t="s">
        <v>130</v>
      </c>
      <c r="C10" s="15" t="s">
        <v>69</v>
      </c>
      <c r="D10" s="93" t="s">
        <v>14</v>
      </c>
      <c r="E10" s="93" t="s">
        <v>18</v>
      </c>
      <c r="F10" s="93" t="s">
        <v>165</v>
      </c>
      <c r="G10" s="93" t="s">
        <v>16</v>
      </c>
      <c r="H10" s="93" t="s">
        <v>16</v>
      </c>
      <c r="I10" s="35"/>
      <c r="J10" s="35"/>
      <c r="K10" s="35"/>
      <c r="L10" s="35"/>
      <c r="M10" s="35"/>
      <c r="N10" s="35"/>
      <c r="O10" s="58">
        <f>O11</f>
        <v>1741.6999999999998</v>
      </c>
    </row>
    <row r="11" spans="2:15" ht="27" customHeight="1">
      <c r="B11" s="92" t="s">
        <v>149</v>
      </c>
      <c r="C11" s="15" t="s">
        <v>69</v>
      </c>
      <c r="D11" s="93" t="s">
        <v>14</v>
      </c>
      <c r="E11" s="93" t="s">
        <v>18</v>
      </c>
      <c r="F11" s="93" t="s">
        <v>162</v>
      </c>
      <c r="G11" s="93" t="s">
        <v>16</v>
      </c>
      <c r="H11" s="93" t="s">
        <v>16</v>
      </c>
      <c r="I11" s="35"/>
      <c r="J11" s="35"/>
      <c r="K11" s="35"/>
      <c r="L11" s="35"/>
      <c r="M11" s="35"/>
      <c r="N11" s="35"/>
      <c r="O11" s="58">
        <f>O12</f>
        <v>1741.6999999999998</v>
      </c>
    </row>
    <row r="12" spans="2:15" ht="27.75" customHeight="1">
      <c r="B12" s="22" t="s">
        <v>131</v>
      </c>
      <c r="C12" s="15" t="s">
        <v>69</v>
      </c>
      <c r="D12" s="23" t="s">
        <v>14</v>
      </c>
      <c r="E12" s="23" t="s">
        <v>18</v>
      </c>
      <c r="F12" s="23" t="s">
        <v>163</v>
      </c>
      <c r="G12" s="23" t="s">
        <v>16</v>
      </c>
      <c r="H12" s="23" t="s">
        <v>16</v>
      </c>
      <c r="I12" s="20">
        <f aca="true" t="shared" si="2" ref="I12:N12">+I13</f>
        <v>2172</v>
      </c>
      <c r="J12" s="20">
        <f t="shared" si="2"/>
        <v>340</v>
      </c>
      <c r="K12" s="20">
        <f t="shared" si="2"/>
        <v>334</v>
      </c>
      <c r="L12" s="20">
        <f t="shared" si="2"/>
        <v>1021</v>
      </c>
      <c r="M12" s="20">
        <f t="shared" si="2"/>
        <v>477</v>
      </c>
      <c r="N12" s="20">
        <f t="shared" si="2"/>
        <v>1695</v>
      </c>
      <c r="O12" s="60">
        <f>O13</f>
        <v>1741.6999999999998</v>
      </c>
    </row>
    <row r="13" spans="2:15" ht="15.75">
      <c r="B13" s="24" t="s">
        <v>19</v>
      </c>
      <c r="C13" s="15" t="s">
        <v>69</v>
      </c>
      <c r="D13" s="25" t="s">
        <v>14</v>
      </c>
      <c r="E13" s="25" t="s">
        <v>18</v>
      </c>
      <c r="F13" s="25" t="s">
        <v>163</v>
      </c>
      <c r="G13" s="25" t="s">
        <v>16</v>
      </c>
      <c r="H13" s="25" t="s">
        <v>20</v>
      </c>
      <c r="I13" s="72">
        <f aca="true" t="shared" si="3" ref="I13:O13">+I14</f>
        <v>2172</v>
      </c>
      <c r="J13" s="72">
        <f t="shared" si="3"/>
        <v>340</v>
      </c>
      <c r="K13" s="72">
        <f t="shared" si="3"/>
        <v>334</v>
      </c>
      <c r="L13" s="72">
        <f t="shared" si="3"/>
        <v>1021</v>
      </c>
      <c r="M13" s="72">
        <f t="shared" si="3"/>
        <v>477</v>
      </c>
      <c r="N13" s="72">
        <f t="shared" si="3"/>
        <v>1695</v>
      </c>
      <c r="O13" s="57">
        <f t="shared" si="3"/>
        <v>1741.6999999999998</v>
      </c>
    </row>
    <row r="14" spans="2:15" ht="38.25">
      <c r="B14" s="27" t="s">
        <v>132</v>
      </c>
      <c r="C14" s="15" t="s">
        <v>69</v>
      </c>
      <c r="D14" s="25" t="s">
        <v>14</v>
      </c>
      <c r="E14" s="25" t="s">
        <v>18</v>
      </c>
      <c r="F14" s="25" t="s">
        <v>163</v>
      </c>
      <c r="G14" s="25" t="s">
        <v>186</v>
      </c>
      <c r="H14" s="25" t="s">
        <v>21</v>
      </c>
      <c r="I14" s="72">
        <f aca="true" t="shared" si="4" ref="I14:N14">SUM(I15:I17)</f>
        <v>2172</v>
      </c>
      <c r="J14" s="72">
        <f t="shared" si="4"/>
        <v>340</v>
      </c>
      <c r="K14" s="72">
        <f t="shared" si="4"/>
        <v>334</v>
      </c>
      <c r="L14" s="72">
        <f t="shared" si="4"/>
        <v>1021</v>
      </c>
      <c r="M14" s="72">
        <f t="shared" si="4"/>
        <v>477</v>
      </c>
      <c r="N14" s="72">
        <f t="shared" si="4"/>
        <v>1695</v>
      </c>
      <c r="O14" s="57">
        <f>O15+O17</f>
        <v>1741.6999999999998</v>
      </c>
    </row>
    <row r="15" spans="2:15" ht="14.25">
      <c r="B15" s="27" t="s">
        <v>22</v>
      </c>
      <c r="C15" s="15" t="s">
        <v>69</v>
      </c>
      <c r="D15" s="25" t="s">
        <v>14</v>
      </c>
      <c r="E15" s="25" t="s">
        <v>18</v>
      </c>
      <c r="F15" s="25" t="s">
        <v>163</v>
      </c>
      <c r="G15" s="25" t="s">
        <v>133</v>
      </c>
      <c r="H15" s="25" t="s">
        <v>23</v>
      </c>
      <c r="I15" s="74">
        <f>SUM(J15:M15)</f>
        <v>1718</v>
      </c>
      <c r="J15" s="74">
        <v>264</v>
      </c>
      <c r="K15" s="74">
        <v>264</v>
      </c>
      <c r="L15" s="74">
        <v>808</v>
      </c>
      <c r="M15" s="74">
        <v>382</v>
      </c>
      <c r="N15" s="74">
        <f>+J15+K15+L15</f>
        <v>1336</v>
      </c>
      <c r="O15" s="97">
        <v>1358.6</v>
      </c>
    </row>
    <row r="16" spans="2:15" ht="14.25">
      <c r="B16" s="27" t="s">
        <v>24</v>
      </c>
      <c r="C16" s="15" t="s">
        <v>69</v>
      </c>
      <c r="D16" s="25" t="s">
        <v>14</v>
      </c>
      <c r="E16" s="25" t="s">
        <v>18</v>
      </c>
      <c r="F16" s="25" t="s">
        <v>163</v>
      </c>
      <c r="G16" s="25" t="s">
        <v>133</v>
      </c>
      <c r="H16" s="25" t="s">
        <v>25</v>
      </c>
      <c r="I16" s="74">
        <f>SUM(J16:M16)</f>
        <v>5</v>
      </c>
      <c r="J16" s="74">
        <v>5</v>
      </c>
      <c r="K16" s="74"/>
      <c r="L16" s="74"/>
      <c r="M16" s="74"/>
      <c r="N16" s="74">
        <f>+J16+K16+L16</f>
        <v>5</v>
      </c>
      <c r="O16" s="97"/>
    </row>
    <row r="17" spans="2:15" ht="14.25">
      <c r="B17" s="27" t="s">
        <v>74</v>
      </c>
      <c r="C17" s="15" t="s">
        <v>69</v>
      </c>
      <c r="D17" s="25" t="s">
        <v>14</v>
      </c>
      <c r="E17" s="25" t="s">
        <v>18</v>
      </c>
      <c r="F17" s="25" t="s">
        <v>163</v>
      </c>
      <c r="G17" s="25" t="s">
        <v>160</v>
      </c>
      <c r="H17" s="25" t="s">
        <v>26</v>
      </c>
      <c r="I17" s="74">
        <f>SUM(J17:M17)</f>
        <v>449</v>
      </c>
      <c r="J17" s="74">
        <v>71</v>
      </c>
      <c r="K17" s="74">
        <v>70</v>
      </c>
      <c r="L17" s="74">
        <v>213</v>
      </c>
      <c r="M17" s="74">
        <v>95</v>
      </c>
      <c r="N17" s="74">
        <f>+J17+K17+L17</f>
        <v>354</v>
      </c>
      <c r="O17" s="97">
        <v>383.1</v>
      </c>
    </row>
    <row r="18" spans="2:15" ht="14.25" hidden="1">
      <c r="B18" s="73" t="s">
        <v>86</v>
      </c>
      <c r="C18" s="64" t="s">
        <v>69</v>
      </c>
      <c r="D18" s="71" t="s">
        <v>14</v>
      </c>
      <c r="E18" s="71" t="s">
        <v>18</v>
      </c>
      <c r="F18" s="25" t="s">
        <v>88</v>
      </c>
      <c r="G18" s="71" t="s">
        <v>80</v>
      </c>
      <c r="H18" s="71" t="s">
        <v>89</v>
      </c>
      <c r="I18" s="74"/>
      <c r="J18" s="74"/>
      <c r="K18" s="74"/>
      <c r="L18" s="74"/>
      <c r="M18" s="74"/>
      <c r="N18" s="74"/>
      <c r="O18" s="107">
        <f>O19</f>
        <v>0</v>
      </c>
    </row>
    <row r="19" spans="2:15" ht="14.25" hidden="1">
      <c r="B19" s="73" t="s">
        <v>87</v>
      </c>
      <c r="C19" s="64" t="s">
        <v>69</v>
      </c>
      <c r="D19" s="71" t="s">
        <v>14</v>
      </c>
      <c r="E19" s="71" t="s">
        <v>18</v>
      </c>
      <c r="F19" s="25" t="s">
        <v>88</v>
      </c>
      <c r="G19" s="71" t="s">
        <v>80</v>
      </c>
      <c r="H19" s="71" t="s">
        <v>90</v>
      </c>
      <c r="I19" s="74"/>
      <c r="J19" s="74"/>
      <c r="K19" s="74"/>
      <c r="L19" s="74"/>
      <c r="M19" s="74"/>
      <c r="N19" s="74"/>
      <c r="O19" s="107"/>
    </row>
    <row r="20" spans="2:15" ht="32.25" customHeight="1">
      <c r="B20" s="92" t="s">
        <v>129</v>
      </c>
      <c r="C20" s="15" t="s">
        <v>69</v>
      </c>
      <c r="D20" s="93" t="s">
        <v>14</v>
      </c>
      <c r="E20" s="93" t="s">
        <v>27</v>
      </c>
      <c r="F20" s="93" t="s">
        <v>164</v>
      </c>
      <c r="G20" s="93" t="s">
        <v>16</v>
      </c>
      <c r="H20" s="93" t="s">
        <v>16</v>
      </c>
      <c r="I20" s="75">
        <f aca="true" t="shared" si="5" ref="I20:N20">+I21</f>
        <v>40869</v>
      </c>
      <c r="J20" s="75">
        <f t="shared" si="5"/>
        <v>8788</v>
      </c>
      <c r="K20" s="75">
        <f t="shared" si="5"/>
        <v>9921</v>
      </c>
      <c r="L20" s="75">
        <f t="shared" si="5"/>
        <v>13700</v>
      </c>
      <c r="M20" s="75">
        <f t="shared" si="5"/>
        <v>8460</v>
      </c>
      <c r="N20" s="75">
        <f t="shared" si="5"/>
        <v>32409</v>
      </c>
      <c r="O20" s="98">
        <f>O21+O65</f>
        <v>16527.600000000002</v>
      </c>
    </row>
    <row r="21" spans="2:15" ht="48" customHeight="1">
      <c r="B21" s="92" t="s">
        <v>130</v>
      </c>
      <c r="C21" s="15" t="s">
        <v>69</v>
      </c>
      <c r="D21" s="93" t="s">
        <v>14</v>
      </c>
      <c r="E21" s="93" t="s">
        <v>27</v>
      </c>
      <c r="F21" s="93" t="s">
        <v>165</v>
      </c>
      <c r="G21" s="93" t="s">
        <v>16</v>
      </c>
      <c r="H21" s="93" t="s">
        <v>16</v>
      </c>
      <c r="I21" s="83">
        <f aca="true" t="shared" si="6" ref="I21:N21">SUM(I24:I39)-I24-I28-I37</f>
        <v>40869</v>
      </c>
      <c r="J21" s="83">
        <f t="shared" si="6"/>
        <v>8788</v>
      </c>
      <c r="K21" s="83">
        <f t="shared" si="6"/>
        <v>9921</v>
      </c>
      <c r="L21" s="83">
        <f t="shared" si="6"/>
        <v>13700</v>
      </c>
      <c r="M21" s="83">
        <f t="shared" si="6"/>
        <v>8460</v>
      </c>
      <c r="N21" s="83">
        <f t="shared" si="6"/>
        <v>32409</v>
      </c>
      <c r="O21" s="99">
        <f>O22</f>
        <v>16526.9</v>
      </c>
    </row>
    <row r="22" spans="2:15" ht="38.25" customHeight="1">
      <c r="B22" s="92" t="s">
        <v>149</v>
      </c>
      <c r="C22" s="15" t="s">
        <v>69</v>
      </c>
      <c r="D22" s="93" t="s">
        <v>14</v>
      </c>
      <c r="E22" s="93" t="s">
        <v>27</v>
      </c>
      <c r="F22" s="93" t="s">
        <v>166</v>
      </c>
      <c r="G22" s="93" t="s">
        <v>16</v>
      </c>
      <c r="H22" s="93" t="s">
        <v>16</v>
      </c>
      <c r="I22" s="83"/>
      <c r="J22" s="83"/>
      <c r="K22" s="83"/>
      <c r="L22" s="83"/>
      <c r="M22" s="83"/>
      <c r="N22" s="83"/>
      <c r="O22" s="99">
        <f>O23</f>
        <v>16526.9</v>
      </c>
    </row>
    <row r="23" spans="2:15" ht="27.75" customHeight="1">
      <c r="B23" s="22" t="s">
        <v>134</v>
      </c>
      <c r="C23" s="15" t="s">
        <v>69</v>
      </c>
      <c r="D23" s="25" t="s">
        <v>14</v>
      </c>
      <c r="E23" s="25" t="s">
        <v>27</v>
      </c>
      <c r="F23" s="25" t="s">
        <v>163</v>
      </c>
      <c r="G23" s="25" t="s">
        <v>16</v>
      </c>
      <c r="H23" s="25" t="s">
        <v>16</v>
      </c>
      <c r="I23" s="74" t="e">
        <f>+#REF!+I37</f>
        <v>#REF!</v>
      </c>
      <c r="J23" s="74" t="e">
        <f>+#REF!+J37</f>
        <v>#REF!</v>
      </c>
      <c r="K23" s="74" t="e">
        <f>+#REF!+K37</f>
        <v>#REF!</v>
      </c>
      <c r="L23" s="74" t="e">
        <f>+#REF!+L37</f>
        <v>#REF!</v>
      </c>
      <c r="M23" s="74" t="e">
        <f>+#REF!+M37</f>
        <v>#REF!</v>
      </c>
      <c r="N23" s="74" t="e">
        <f>+#REF!+N37</f>
        <v>#REF!</v>
      </c>
      <c r="O23" s="97">
        <f>O24+O28+O61+O60</f>
        <v>16526.9</v>
      </c>
    </row>
    <row r="24" spans="2:15" ht="38.25">
      <c r="B24" s="27" t="s">
        <v>132</v>
      </c>
      <c r="C24" s="15" t="s">
        <v>69</v>
      </c>
      <c r="D24" s="25" t="s">
        <v>14</v>
      </c>
      <c r="E24" s="25" t="s">
        <v>27</v>
      </c>
      <c r="F24" s="25" t="s">
        <v>163</v>
      </c>
      <c r="G24" s="25" t="s">
        <v>186</v>
      </c>
      <c r="H24" s="25" t="s">
        <v>21</v>
      </c>
      <c r="I24" s="74">
        <f aca="true" t="shared" si="7" ref="I24:N24">SUM(I25:I27)</f>
        <v>33565</v>
      </c>
      <c r="J24" s="74">
        <f t="shared" si="7"/>
        <v>7058</v>
      </c>
      <c r="K24" s="74">
        <f t="shared" si="7"/>
        <v>7766</v>
      </c>
      <c r="L24" s="74">
        <f t="shared" si="7"/>
        <v>11765</v>
      </c>
      <c r="M24" s="74">
        <f t="shared" si="7"/>
        <v>6976</v>
      </c>
      <c r="N24" s="74">
        <f t="shared" si="7"/>
        <v>26589</v>
      </c>
      <c r="O24" s="97">
        <f>O25+O26+O27</f>
        <v>12997</v>
      </c>
    </row>
    <row r="25" spans="2:15" ht="21" customHeight="1">
      <c r="B25" s="27" t="s">
        <v>22</v>
      </c>
      <c r="C25" s="15" t="s">
        <v>69</v>
      </c>
      <c r="D25" s="25" t="s">
        <v>14</v>
      </c>
      <c r="E25" s="25" t="s">
        <v>27</v>
      </c>
      <c r="F25" s="25" t="s">
        <v>163</v>
      </c>
      <c r="G25" s="25" t="s">
        <v>133</v>
      </c>
      <c r="H25" s="25" t="s">
        <v>23</v>
      </c>
      <c r="I25" s="74">
        <f aca="true" t="shared" si="8" ref="I25:I39">SUM(J25:M25)</f>
        <v>26587</v>
      </c>
      <c r="J25" s="72">
        <v>5517</v>
      </c>
      <c r="K25" s="72">
        <v>6049</v>
      </c>
      <c r="L25" s="72">
        <v>9288</v>
      </c>
      <c r="M25" s="72">
        <v>5733</v>
      </c>
      <c r="N25" s="74">
        <f aca="true" t="shared" si="9" ref="N25:N39">+J25+K25+L25</f>
        <v>20854</v>
      </c>
      <c r="O25" s="97">
        <v>9853.9</v>
      </c>
    </row>
    <row r="26" spans="2:15" ht="21" customHeight="1">
      <c r="B26" s="27" t="s">
        <v>24</v>
      </c>
      <c r="C26" s="15" t="s">
        <v>69</v>
      </c>
      <c r="D26" s="25" t="s">
        <v>14</v>
      </c>
      <c r="E26" s="25" t="s">
        <v>27</v>
      </c>
      <c r="F26" s="25" t="s">
        <v>163</v>
      </c>
      <c r="G26" s="25" t="s">
        <v>133</v>
      </c>
      <c r="H26" s="25" t="s">
        <v>25</v>
      </c>
      <c r="I26" s="74">
        <f t="shared" si="8"/>
        <v>13</v>
      </c>
      <c r="J26" s="72">
        <v>10</v>
      </c>
      <c r="K26" s="72"/>
      <c r="L26" s="72">
        <v>3</v>
      </c>
      <c r="M26" s="72"/>
      <c r="N26" s="74">
        <f t="shared" si="9"/>
        <v>13</v>
      </c>
      <c r="O26" s="97"/>
    </row>
    <row r="27" spans="2:15" ht="14.25">
      <c r="B27" s="27" t="s">
        <v>74</v>
      </c>
      <c r="C27" s="15" t="s">
        <v>69</v>
      </c>
      <c r="D27" s="25" t="s">
        <v>14</v>
      </c>
      <c r="E27" s="25" t="s">
        <v>27</v>
      </c>
      <c r="F27" s="25" t="s">
        <v>163</v>
      </c>
      <c r="G27" s="25" t="s">
        <v>160</v>
      </c>
      <c r="H27" s="25" t="s">
        <v>26</v>
      </c>
      <c r="I27" s="74">
        <f t="shared" si="8"/>
        <v>6965</v>
      </c>
      <c r="J27" s="72">
        <v>1531</v>
      </c>
      <c r="K27" s="72">
        <v>1717</v>
      </c>
      <c r="L27" s="72">
        <v>2474</v>
      </c>
      <c r="M27" s="72">
        <v>1243</v>
      </c>
      <c r="N27" s="74">
        <f t="shared" si="9"/>
        <v>5722</v>
      </c>
      <c r="O27" s="97">
        <v>3143.1</v>
      </c>
    </row>
    <row r="28" spans="2:15" ht="38.25">
      <c r="B28" s="27" t="s">
        <v>135</v>
      </c>
      <c r="C28" s="15" t="s">
        <v>69</v>
      </c>
      <c r="D28" s="25" t="s">
        <v>14</v>
      </c>
      <c r="E28" s="25" t="s">
        <v>27</v>
      </c>
      <c r="F28" s="25" t="s">
        <v>163</v>
      </c>
      <c r="G28" s="25" t="s">
        <v>136</v>
      </c>
      <c r="H28" s="25" t="s">
        <v>16</v>
      </c>
      <c r="I28" s="74">
        <f t="shared" si="8"/>
        <v>3598</v>
      </c>
      <c r="J28" s="74">
        <f>SUM(J31:J35)</f>
        <v>725</v>
      </c>
      <c r="K28" s="74">
        <f>SUM(K31:K35)</f>
        <v>1345</v>
      </c>
      <c r="L28" s="74">
        <f>SUM(L31:L35)</f>
        <v>993</v>
      </c>
      <c r="M28" s="74">
        <f>SUM(M31:M35)</f>
        <v>535</v>
      </c>
      <c r="N28" s="74">
        <f t="shared" si="9"/>
        <v>3063</v>
      </c>
      <c r="O28" s="97">
        <f>3480.9</f>
        <v>3480.9</v>
      </c>
    </row>
    <row r="29" spans="2:15" ht="17.25" customHeight="1" hidden="1">
      <c r="B29" s="27" t="s">
        <v>19</v>
      </c>
      <c r="C29" s="15" t="s">
        <v>69</v>
      </c>
      <c r="D29" s="25" t="s">
        <v>14</v>
      </c>
      <c r="E29" s="25" t="s">
        <v>27</v>
      </c>
      <c r="F29" s="25" t="s">
        <v>181</v>
      </c>
      <c r="G29" s="25" t="s">
        <v>136</v>
      </c>
      <c r="H29" s="25" t="s">
        <v>20</v>
      </c>
      <c r="I29" s="74"/>
      <c r="J29" s="72"/>
      <c r="K29" s="72"/>
      <c r="L29" s="72"/>
      <c r="M29" s="72"/>
      <c r="N29" s="74"/>
      <c r="O29" s="97">
        <f>O30+O36</f>
        <v>2328.4</v>
      </c>
    </row>
    <row r="30" spans="2:15" ht="14.25" hidden="1">
      <c r="B30" s="27" t="s">
        <v>146</v>
      </c>
      <c r="C30" s="15" t="s">
        <v>69</v>
      </c>
      <c r="D30" s="25" t="s">
        <v>14</v>
      </c>
      <c r="E30" s="25" t="s">
        <v>27</v>
      </c>
      <c r="F30" s="25" t="s">
        <v>198</v>
      </c>
      <c r="G30" s="25" t="s">
        <v>136</v>
      </c>
      <c r="H30" s="25" t="s">
        <v>30</v>
      </c>
      <c r="I30" s="74"/>
      <c r="J30" s="72"/>
      <c r="K30" s="72"/>
      <c r="L30" s="72"/>
      <c r="M30" s="72"/>
      <c r="N30" s="74"/>
      <c r="O30" s="97">
        <f>O31+O32+O33+O34+O35</f>
        <v>2328.4</v>
      </c>
    </row>
    <row r="31" spans="2:15" ht="21" customHeight="1" hidden="1">
      <c r="B31" s="27" t="s">
        <v>31</v>
      </c>
      <c r="C31" s="15" t="s">
        <v>69</v>
      </c>
      <c r="D31" s="25" t="s">
        <v>14</v>
      </c>
      <c r="E31" s="25" t="s">
        <v>27</v>
      </c>
      <c r="F31" s="25" t="s">
        <v>167</v>
      </c>
      <c r="G31" s="25" t="s">
        <v>136</v>
      </c>
      <c r="H31" s="25" t="s">
        <v>32</v>
      </c>
      <c r="I31" s="74">
        <f t="shared" si="8"/>
        <v>385</v>
      </c>
      <c r="J31" s="72">
        <v>105</v>
      </c>
      <c r="K31" s="72">
        <v>105</v>
      </c>
      <c r="L31" s="72">
        <v>88</v>
      </c>
      <c r="M31" s="72">
        <v>87</v>
      </c>
      <c r="N31" s="74">
        <f t="shared" si="9"/>
        <v>298</v>
      </c>
      <c r="O31" s="97">
        <v>355</v>
      </c>
    </row>
    <row r="32" spans="2:15" ht="14.25" hidden="1">
      <c r="B32" s="27" t="s">
        <v>33</v>
      </c>
      <c r="C32" s="15" t="s">
        <v>69</v>
      </c>
      <c r="D32" s="25" t="s">
        <v>14</v>
      </c>
      <c r="E32" s="25" t="s">
        <v>27</v>
      </c>
      <c r="F32" s="25" t="s">
        <v>217</v>
      </c>
      <c r="G32" s="25" t="s">
        <v>136</v>
      </c>
      <c r="H32" s="25" t="s">
        <v>34</v>
      </c>
      <c r="I32" s="74">
        <f t="shared" si="8"/>
        <v>60</v>
      </c>
      <c r="J32" s="72">
        <v>40</v>
      </c>
      <c r="K32" s="72"/>
      <c r="L32" s="72">
        <v>20</v>
      </c>
      <c r="M32" s="72"/>
      <c r="N32" s="74">
        <f t="shared" si="9"/>
        <v>60</v>
      </c>
      <c r="O32" s="97">
        <v>0</v>
      </c>
    </row>
    <row r="33" spans="2:17" ht="21.75" customHeight="1" hidden="1">
      <c r="B33" s="27" t="s">
        <v>35</v>
      </c>
      <c r="C33" s="52" t="s">
        <v>69</v>
      </c>
      <c r="D33" s="25" t="s">
        <v>14</v>
      </c>
      <c r="E33" s="25" t="s">
        <v>27</v>
      </c>
      <c r="F33" s="25" t="s">
        <v>218</v>
      </c>
      <c r="G33" s="25" t="s">
        <v>136</v>
      </c>
      <c r="H33" s="25" t="s">
        <v>36</v>
      </c>
      <c r="I33" s="74">
        <f t="shared" si="8"/>
        <v>1069</v>
      </c>
      <c r="J33" s="72">
        <v>320</v>
      </c>
      <c r="K33" s="72">
        <v>404</v>
      </c>
      <c r="L33" s="72">
        <v>80</v>
      </c>
      <c r="M33" s="72">
        <v>265</v>
      </c>
      <c r="N33" s="74">
        <f t="shared" si="9"/>
        <v>804</v>
      </c>
      <c r="O33" s="97">
        <v>1260</v>
      </c>
      <c r="P33" s="120"/>
      <c r="Q33" s="111"/>
    </row>
    <row r="34" spans="2:17" ht="24.75" customHeight="1" hidden="1">
      <c r="B34" s="27" t="s">
        <v>76</v>
      </c>
      <c r="C34" s="52" t="s">
        <v>69</v>
      </c>
      <c r="D34" s="25" t="s">
        <v>14</v>
      </c>
      <c r="E34" s="25" t="s">
        <v>27</v>
      </c>
      <c r="F34" s="25" t="s">
        <v>171</v>
      </c>
      <c r="G34" s="25" t="s">
        <v>136</v>
      </c>
      <c r="H34" s="25" t="s">
        <v>39</v>
      </c>
      <c r="I34" s="74">
        <f t="shared" si="8"/>
        <v>1111</v>
      </c>
      <c r="J34" s="72">
        <v>95</v>
      </c>
      <c r="K34" s="72">
        <f>330+243</f>
        <v>573</v>
      </c>
      <c r="L34" s="72">
        <f>85+59+30+224</f>
        <v>398</v>
      </c>
      <c r="M34" s="72">
        <f>15+30</f>
        <v>45</v>
      </c>
      <c r="N34" s="74">
        <f t="shared" si="9"/>
        <v>1066</v>
      </c>
      <c r="O34" s="97">
        <v>150</v>
      </c>
      <c r="P34" s="111"/>
      <c r="Q34" s="111"/>
    </row>
    <row r="35" spans="2:17" ht="21.75" customHeight="1" hidden="1">
      <c r="B35" s="27" t="s">
        <v>77</v>
      </c>
      <c r="C35" s="52" t="s">
        <v>69</v>
      </c>
      <c r="D35" s="25" t="s">
        <v>14</v>
      </c>
      <c r="E35" s="25" t="s">
        <v>27</v>
      </c>
      <c r="F35" s="25" t="s">
        <v>219</v>
      </c>
      <c r="G35" s="25" t="s">
        <v>136</v>
      </c>
      <c r="H35" s="25" t="s">
        <v>41</v>
      </c>
      <c r="I35" s="74">
        <f t="shared" si="8"/>
        <v>973</v>
      </c>
      <c r="J35" s="72">
        <v>165</v>
      </c>
      <c r="K35" s="72">
        <v>263</v>
      </c>
      <c r="L35" s="72">
        <f>212+158+7+30</f>
        <v>407</v>
      </c>
      <c r="M35" s="72">
        <v>138</v>
      </c>
      <c r="N35" s="74">
        <f t="shared" si="9"/>
        <v>835</v>
      </c>
      <c r="O35" s="97">
        <v>563.4</v>
      </c>
      <c r="P35" s="120"/>
      <c r="Q35" s="111"/>
    </row>
    <row r="36" spans="2:15" ht="14.25" hidden="1">
      <c r="B36" s="28" t="s">
        <v>42</v>
      </c>
      <c r="C36" s="52" t="s">
        <v>69</v>
      </c>
      <c r="D36" s="25" t="s">
        <v>14</v>
      </c>
      <c r="E36" s="25" t="s">
        <v>27</v>
      </c>
      <c r="F36" s="25" t="s">
        <v>175</v>
      </c>
      <c r="G36" s="25" t="s">
        <v>136</v>
      </c>
      <c r="H36" s="25" t="s">
        <v>43</v>
      </c>
      <c r="I36" s="74">
        <f t="shared" si="8"/>
        <v>390</v>
      </c>
      <c r="J36" s="72">
        <v>200</v>
      </c>
      <c r="K36" s="72"/>
      <c r="L36" s="72">
        <v>105</v>
      </c>
      <c r="M36" s="72">
        <v>85</v>
      </c>
      <c r="N36" s="74">
        <f t="shared" si="9"/>
        <v>305</v>
      </c>
      <c r="O36" s="97"/>
    </row>
    <row r="37" spans="2:15" ht="14.25" hidden="1">
      <c r="B37" s="27" t="s">
        <v>44</v>
      </c>
      <c r="C37" s="52" t="s">
        <v>69</v>
      </c>
      <c r="D37" s="25" t="s">
        <v>14</v>
      </c>
      <c r="E37" s="25" t="s">
        <v>27</v>
      </c>
      <c r="F37" s="25" t="s">
        <v>220</v>
      </c>
      <c r="G37" s="25" t="s">
        <v>136</v>
      </c>
      <c r="H37" s="25" t="s">
        <v>45</v>
      </c>
      <c r="I37" s="74">
        <f t="shared" si="8"/>
        <v>3316</v>
      </c>
      <c r="J37" s="74">
        <f>SUM(J38:J39)</f>
        <v>805</v>
      </c>
      <c r="K37" s="74">
        <f>SUM(K38:K39)</f>
        <v>810</v>
      </c>
      <c r="L37" s="74">
        <f>SUM(L38:L39)</f>
        <v>837</v>
      </c>
      <c r="M37" s="74">
        <f>SUM(M38:M39)</f>
        <v>864</v>
      </c>
      <c r="N37" s="74">
        <f t="shared" si="9"/>
        <v>2452</v>
      </c>
      <c r="O37" s="97">
        <f>O38+O39</f>
        <v>501.3</v>
      </c>
    </row>
    <row r="38" spans="2:15" ht="14.25" hidden="1">
      <c r="B38" s="27" t="s">
        <v>46</v>
      </c>
      <c r="C38" s="52" t="s">
        <v>69</v>
      </c>
      <c r="D38" s="25" t="s">
        <v>14</v>
      </c>
      <c r="E38" s="25" t="s">
        <v>27</v>
      </c>
      <c r="F38" s="25" t="s">
        <v>173</v>
      </c>
      <c r="G38" s="25" t="s">
        <v>136</v>
      </c>
      <c r="H38" s="25" t="s">
        <v>47</v>
      </c>
      <c r="I38" s="74">
        <f t="shared" si="8"/>
        <v>376</v>
      </c>
      <c r="J38" s="72">
        <v>110</v>
      </c>
      <c r="K38" s="72">
        <v>30</v>
      </c>
      <c r="L38" s="72">
        <v>46</v>
      </c>
      <c r="M38" s="72">
        <f>150+40</f>
        <v>190</v>
      </c>
      <c r="N38" s="74">
        <f t="shared" si="9"/>
        <v>186</v>
      </c>
      <c r="O38" s="97">
        <v>50</v>
      </c>
    </row>
    <row r="39" spans="2:15" ht="14.25" hidden="1">
      <c r="B39" s="27" t="s">
        <v>48</v>
      </c>
      <c r="C39" s="52" t="s">
        <v>69</v>
      </c>
      <c r="D39" s="25" t="s">
        <v>14</v>
      </c>
      <c r="E39" s="25" t="s">
        <v>27</v>
      </c>
      <c r="F39" s="25" t="s">
        <v>221</v>
      </c>
      <c r="G39" s="25" t="s">
        <v>136</v>
      </c>
      <c r="H39" s="25" t="s">
        <v>49</v>
      </c>
      <c r="I39" s="74">
        <f t="shared" si="8"/>
        <v>2940</v>
      </c>
      <c r="J39" s="72">
        <v>695</v>
      </c>
      <c r="K39" s="72">
        <v>780</v>
      </c>
      <c r="L39" s="72">
        <f>775+16</f>
        <v>791</v>
      </c>
      <c r="M39" s="72">
        <v>674</v>
      </c>
      <c r="N39" s="74">
        <f t="shared" si="9"/>
        <v>2266</v>
      </c>
      <c r="O39" s="97">
        <v>451.3</v>
      </c>
    </row>
    <row r="40" spans="2:15" ht="30" hidden="1">
      <c r="B40" s="77" t="s">
        <v>50</v>
      </c>
      <c r="C40" s="76" t="s">
        <v>69</v>
      </c>
      <c r="D40" s="65" t="s">
        <v>14</v>
      </c>
      <c r="E40" s="65" t="s">
        <v>68</v>
      </c>
      <c r="F40" s="25" t="s">
        <v>222</v>
      </c>
      <c r="G40" s="65" t="s">
        <v>16</v>
      </c>
      <c r="H40" s="65" t="s">
        <v>16</v>
      </c>
      <c r="I40" s="78">
        <f aca="true" t="shared" si="10" ref="I40:O44">+I41</f>
        <v>500</v>
      </c>
      <c r="J40" s="78">
        <f t="shared" si="10"/>
        <v>100</v>
      </c>
      <c r="K40" s="78">
        <f t="shared" si="10"/>
        <v>133</v>
      </c>
      <c r="L40" s="78">
        <f t="shared" si="10"/>
        <v>133</v>
      </c>
      <c r="M40" s="78">
        <f t="shared" si="10"/>
        <v>134</v>
      </c>
      <c r="N40" s="78">
        <f t="shared" si="10"/>
        <v>366</v>
      </c>
      <c r="O40" s="106">
        <f t="shared" si="10"/>
        <v>0</v>
      </c>
    </row>
    <row r="41" spans="2:15" ht="25.5" hidden="1">
      <c r="B41" s="67" t="s">
        <v>51</v>
      </c>
      <c r="C41" s="64" t="s">
        <v>69</v>
      </c>
      <c r="D41" s="68" t="s">
        <v>14</v>
      </c>
      <c r="E41" s="68" t="s">
        <v>68</v>
      </c>
      <c r="F41" s="25" t="s">
        <v>223</v>
      </c>
      <c r="G41" s="68" t="s">
        <v>16</v>
      </c>
      <c r="H41" s="68" t="s">
        <v>16</v>
      </c>
      <c r="I41" s="69">
        <f t="shared" si="10"/>
        <v>500</v>
      </c>
      <c r="J41" s="69">
        <f t="shared" si="10"/>
        <v>100</v>
      </c>
      <c r="K41" s="69">
        <f t="shared" si="10"/>
        <v>133</v>
      </c>
      <c r="L41" s="69">
        <f t="shared" si="10"/>
        <v>133</v>
      </c>
      <c r="M41" s="69">
        <f t="shared" si="10"/>
        <v>134</v>
      </c>
      <c r="N41" s="69">
        <f t="shared" si="10"/>
        <v>366</v>
      </c>
      <c r="O41" s="116">
        <f t="shared" si="10"/>
        <v>0</v>
      </c>
    </row>
    <row r="42" spans="2:15" ht="14.25" hidden="1">
      <c r="B42" s="73" t="s">
        <v>52</v>
      </c>
      <c r="C42" s="64" t="s">
        <v>69</v>
      </c>
      <c r="D42" s="71" t="s">
        <v>14</v>
      </c>
      <c r="E42" s="71" t="s">
        <v>68</v>
      </c>
      <c r="F42" s="25" t="s">
        <v>224</v>
      </c>
      <c r="G42" s="71" t="s">
        <v>16</v>
      </c>
      <c r="H42" s="71" t="s">
        <v>16</v>
      </c>
      <c r="I42" s="72">
        <f t="shared" si="10"/>
        <v>500</v>
      </c>
      <c r="J42" s="72">
        <f t="shared" si="10"/>
        <v>100</v>
      </c>
      <c r="K42" s="72">
        <f t="shared" si="10"/>
        <v>133</v>
      </c>
      <c r="L42" s="72">
        <f t="shared" si="10"/>
        <v>133</v>
      </c>
      <c r="M42" s="72">
        <f t="shared" si="10"/>
        <v>134</v>
      </c>
      <c r="N42" s="72">
        <f t="shared" si="10"/>
        <v>366</v>
      </c>
      <c r="O42" s="105">
        <f t="shared" si="10"/>
        <v>0</v>
      </c>
    </row>
    <row r="43" spans="2:15" ht="15.75" hidden="1">
      <c r="B43" s="70" t="s">
        <v>19</v>
      </c>
      <c r="C43" s="64" t="s">
        <v>69</v>
      </c>
      <c r="D43" s="71" t="s">
        <v>14</v>
      </c>
      <c r="E43" s="71" t="s">
        <v>68</v>
      </c>
      <c r="F43" s="25" t="s">
        <v>225</v>
      </c>
      <c r="G43" s="71" t="s">
        <v>83</v>
      </c>
      <c r="H43" s="79">
        <v>200</v>
      </c>
      <c r="I43" s="72">
        <f t="shared" si="10"/>
        <v>500</v>
      </c>
      <c r="J43" s="72">
        <f t="shared" si="10"/>
        <v>100</v>
      </c>
      <c r="K43" s="72">
        <f t="shared" si="10"/>
        <v>133</v>
      </c>
      <c r="L43" s="72">
        <f t="shared" si="10"/>
        <v>133</v>
      </c>
      <c r="M43" s="72">
        <f t="shared" si="10"/>
        <v>134</v>
      </c>
      <c r="N43" s="72">
        <f t="shared" si="10"/>
        <v>366</v>
      </c>
      <c r="O43" s="105">
        <f t="shared" si="10"/>
        <v>0</v>
      </c>
    </row>
    <row r="44" spans="2:15" ht="25.5" hidden="1">
      <c r="B44" s="73" t="s">
        <v>85</v>
      </c>
      <c r="C44" s="64" t="s">
        <v>69</v>
      </c>
      <c r="D44" s="71" t="s">
        <v>14</v>
      </c>
      <c r="E44" s="71" t="s">
        <v>68</v>
      </c>
      <c r="F44" s="25" t="s">
        <v>226</v>
      </c>
      <c r="G44" s="71" t="s">
        <v>83</v>
      </c>
      <c r="H44" s="79">
        <v>230</v>
      </c>
      <c r="I44" s="72">
        <f t="shared" si="10"/>
        <v>500</v>
      </c>
      <c r="J44" s="72">
        <f t="shared" si="10"/>
        <v>100</v>
      </c>
      <c r="K44" s="72">
        <f t="shared" si="10"/>
        <v>133</v>
      </c>
      <c r="L44" s="72">
        <f t="shared" si="10"/>
        <v>133</v>
      </c>
      <c r="M44" s="72">
        <f t="shared" si="10"/>
        <v>134</v>
      </c>
      <c r="N44" s="72">
        <f t="shared" si="10"/>
        <v>366</v>
      </c>
      <c r="O44" s="105">
        <f t="shared" si="10"/>
        <v>0</v>
      </c>
    </row>
    <row r="45" spans="2:15" ht="14.25" hidden="1">
      <c r="B45" s="73" t="s">
        <v>84</v>
      </c>
      <c r="C45" s="64" t="s">
        <v>69</v>
      </c>
      <c r="D45" s="71" t="s">
        <v>14</v>
      </c>
      <c r="E45" s="71" t="s">
        <v>68</v>
      </c>
      <c r="F45" s="25" t="s">
        <v>182</v>
      </c>
      <c r="G45" s="71" t="s">
        <v>83</v>
      </c>
      <c r="H45" s="79">
        <v>231</v>
      </c>
      <c r="I45" s="74">
        <f>SUM(J45:M45)</f>
        <v>500</v>
      </c>
      <c r="J45" s="72">
        <v>100</v>
      </c>
      <c r="K45" s="72">
        <v>133</v>
      </c>
      <c r="L45" s="72">
        <v>133</v>
      </c>
      <c r="M45" s="72">
        <v>134</v>
      </c>
      <c r="N45" s="74">
        <f>+J45+K45+L45</f>
        <v>366</v>
      </c>
      <c r="O45" s="107"/>
    </row>
    <row r="46" spans="2:15" ht="66.75" customHeight="1" hidden="1">
      <c r="B46" s="80" t="s">
        <v>99</v>
      </c>
      <c r="C46" s="76" t="s">
        <v>69</v>
      </c>
      <c r="D46" s="71" t="s">
        <v>14</v>
      </c>
      <c r="E46" s="71" t="s">
        <v>27</v>
      </c>
      <c r="F46" s="25" t="s">
        <v>227</v>
      </c>
      <c r="G46" s="71" t="s">
        <v>80</v>
      </c>
      <c r="H46" s="71" t="s">
        <v>16</v>
      </c>
      <c r="I46" s="74"/>
      <c r="J46" s="72"/>
      <c r="K46" s="72"/>
      <c r="L46" s="72"/>
      <c r="M46" s="72"/>
      <c r="N46" s="74"/>
      <c r="O46" s="107">
        <f>O47+O51</f>
        <v>0</v>
      </c>
    </row>
    <row r="47" spans="2:15" ht="14.25" hidden="1">
      <c r="B47" s="73" t="s">
        <v>19</v>
      </c>
      <c r="C47" s="76" t="s">
        <v>69</v>
      </c>
      <c r="D47" s="71" t="s">
        <v>14</v>
      </c>
      <c r="E47" s="71" t="s">
        <v>27</v>
      </c>
      <c r="F47" s="25" t="s">
        <v>184</v>
      </c>
      <c r="G47" s="71" t="s">
        <v>80</v>
      </c>
      <c r="H47" s="79">
        <v>200</v>
      </c>
      <c r="I47" s="74"/>
      <c r="J47" s="72"/>
      <c r="K47" s="72"/>
      <c r="L47" s="72"/>
      <c r="M47" s="72"/>
      <c r="N47" s="74"/>
      <c r="O47" s="107">
        <f>O48</f>
        <v>0</v>
      </c>
    </row>
    <row r="48" spans="2:15" ht="25.5" hidden="1">
      <c r="B48" s="73" t="s">
        <v>73</v>
      </c>
      <c r="C48" s="76" t="s">
        <v>69</v>
      </c>
      <c r="D48" s="71" t="s">
        <v>14</v>
      </c>
      <c r="E48" s="71" t="s">
        <v>27</v>
      </c>
      <c r="F48" s="25" t="s">
        <v>228</v>
      </c>
      <c r="G48" s="71" t="s">
        <v>80</v>
      </c>
      <c r="H48" s="79">
        <v>210</v>
      </c>
      <c r="I48" s="74"/>
      <c r="J48" s="72"/>
      <c r="K48" s="72"/>
      <c r="L48" s="72"/>
      <c r="M48" s="72"/>
      <c r="N48" s="74"/>
      <c r="O48" s="107">
        <f>O49+O50</f>
        <v>0</v>
      </c>
    </row>
    <row r="49" spans="2:15" ht="14.25" hidden="1">
      <c r="B49" s="73" t="s">
        <v>22</v>
      </c>
      <c r="C49" s="76" t="s">
        <v>69</v>
      </c>
      <c r="D49" s="71" t="s">
        <v>14</v>
      </c>
      <c r="E49" s="71" t="s">
        <v>27</v>
      </c>
      <c r="F49" s="25" t="s">
        <v>229</v>
      </c>
      <c r="G49" s="71" t="s">
        <v>80</v>
      </c>
      <c r="H49" s="79">
        <v>211</v>
      </c>
      <c r="I49" s="74"/>
      <c r="J49" s="72"/>
      <c r="K49" s="72"/>
      <c r="L49" s="72"/>
      <c r="M49" s="72"/>
      <c r="N49" s="74"/>
      <c r="O49" s="107"/>
    </row>
    <row r="50" spans="2:15" ht="14.25" hidden="1">
      <c r="B50" s="73" t="s">
        <v>74</v>
      </c>
      <c r="C50" s="76" t="s">
        <v>69</v>
      </c>
      <c r="D50" s="71" t="s">
        <v>14</v>
      </c>
      <c r="E50" s="71" t="s">
        <v>27</v>
      </c>
      <c r="F50" s="25" t="s">
        <v>230</v>
      </c>
      <c r="G50" s="71" t="s">
        <v>80</v>
      </c>
      <c r="H50" s="79">
        <v>213</v>
      </c>
      <c r="I50" s="74"/>
      <c r="J50" s="72"/>
      <c r="K50" s="72"/>
      <c r="L50" s="72"/>
      <c r="M50" s="72"/>
      <c r="N50" s="74"/>
      <c r="O50" s="107"/>
    </row>
    <row r="51" spans="2:15" ht="14.25" hidden="1">
      <c r="B51" s="73" t="s">
        <v>44</v>
      </c>
      <c r="C51" s="76" t="s">
        <v>69</v>
      </c>
      <c r="D51" s="71" t="s">
        <v>14</v>
      </c>
      <c r="E51" s="71" t="s">
        <v>27</v>
      </c>
      <c r="F51" s="25" t="s">
        <v>231</v>
      </c>
      <c r="G51" s="71" t="s">
        <v>80</v>
      </c>
      <c r="H51" s="79">
        <v>300</v>
      </c>
      <c r="I51" s="74"/>
      <c r="J51" s="72"/>
      <c r="K51" s="72"/>
      <c r="L51" s="72"/>
      <c r="M51" s="72"/>
      <c r="N51" s="74"/>
      <c r="O51" s="107">
        <f>O52</f>
        <v>0</v>
      </c>
    </row>
    <row r="52" spans="2:15" ht="14.25" hidden="1">
      <c r="B52" s="73" t="s">
        <v>48</v>
      </c>
      <c r="C52" s="76" t="s">
        <v>69</v>
      </c>
      <c r="D52" s="71" t="s">
        <v>14</v>
      </c>
      <c r="E52" s="71" t="s">
        <v>27</v>
      </c>
      <c r="F52" s="25" t="s">
        <v>232</v>
      </c>
      <c r="G52" s="71" t="s">
        <v>80</v>
      </c>
      <c r="H52" s="79">
        <v>340</v>
      </c>
      <c r="I52" s="74"/>
      <c r="J52" s="72"/>
      <c r="K52" s="72"/>
      <c r="L52" s="72"/>
      <c r="M52" s="72"/>
      <c r="N52" s="74"/>
      <c r="O52" s="107"/>
    </row>
    <row r="53" spans="2:15" ht="14.25" hidden="1">
      <c r="B53" s="81" t="s">
        <v>114</v>
      </c>
      <c r="C53" s="76" t="s">
        <v>69</v>
      </c>
      <c r="D53" s="65" t="s">
        <v>14</v>
      </c>
      <c r="E53" s="65" t="s">
        <v>108</v>
      </c>
      <c r="F53" s="25" t="s">
        <v>233</v>
      </c>
      <c r="G53" s="65" t="s">
        <v>111</v>
      </c>
      <c r="H53" s="65" t="s">
        <v>16</v>
      </c>
      <c r="I53" s="75"/>
      <c r="J53" s="66"/>
      <c r="K53" s="66"/>
      <c r="L53" s="66"/>
      <c r="M53" s="66"/>
      <c r="N53" s="75"/>
      <c r="O53" s="108">
        <f>O54+O57</f>
        <v>0</v>
      </c>
    </row>
    <row r="54" spans="2:15" ht="26.25" hidden="1">
      <c r="B54" s="63" t="s">
        <v>112</v>
      </c>
      <c r="C54" s="76" t="s">
        <v>69</v>
      </c>
      <c r="D54" s="82" t="s">
        <v>14</v>
      </c>
      <c r="E54" s="82" t="s">
        <v>108</v>
      </c>
      <c r="F54" s="25" t="s">
        <v>234</v>
      </c>
      <c r="G54" s="82" t="s">
        <v>110</v>
      </c>
      <c r="H54" s="82" t="s">
        <v>16</v>
      </c>
      <c r="I54" s="83"/>
      <c r="J54" s="84"/>
      <c r="K54" s="84"/>
      <c r="L54" s="84"/>
      <c r="M54" s="84"/>
      <c r="N54" s="83"/>
      <c r="O54" s="115">
        <f>O55</f>
        <v>0</v>
      </c>
    </row>
    <row r="55" spans="2:15" ht="14.25" hidden="1">
      <c r="B55" s="73" t="s">
        <v>19</v>
      </c>
      <c r="C55" s="76" t="s">
        <v>69</v>
      </c>
      <c r="D55" s="71" t="s">
        <v>14</v>
      </c>
      <c r="E55" s="71" t="s">
        <v>108</v>
      </c>
      <c r="F55" s="25" t="s">
        <v>235</v>
      </c>
      <c r="G55" s="71" t="s">
        <v>110</v>
      </c>
      <c r="H55" s="79">
        <v>200</v>
      </c>
      <c r="I55" s="74"/>
      <c r="J55" s="72"/>
      <c r="K55" s="72"/>
      <c r="L55" s="72"/>
      <c r="M55" s="72"/>
      <c r="N55" s="74"/>
      <c r="O55" s="107">
        <f>O56</f>
        <v>0</v>
      </c>
    </row>
    <row r="56" spans="2:15" ht="14.25" hidden="1">
      <c r="B56" s="73" t="s">
        <v>42</v>
      </c>
      <c r="C56" s="76" t="s">
        <v>69</v>
      </c>
      <c r="D56" s="71" t="s">
        <v>14</v>
      </c>
      <c r="E56" s="71" t="s">
        <v>108</v>
      </c>
      <c r="F56" s="25" t="s">
        <v>236</v>
      </c>
      <c r="G56" s="71" t="s">
        <v>110</v>
      </c>
      <c r="H56" s="79">
        <v>290</v>
      </c>
      <c r="I56" s="74"/>
      <c r="J56" s="72"/>
      <c r="K56" s="72"/>
      <c r="L56" s="72"/>
      <c r="M56" s="72"/>
      <c r="N56" s="74"/>
      <c r="O56" s="107"/>
    </row>
    <row r="57" spans="2:15" ht="26.25" hidden="1">
      <c r="B57" s="63" t="s">
        <v>113</v>
      </c>
      <c r="C57" s="76" t="s">
        <v>69</v>
      </c>
      <c r="D57" s="82" t="s">
        <v>14</v>
      </c>
      <c r="E57" s="82" t="s">
        <v>108</v>
      </c>
      <c r="F57" s="25" t="s">
        <v>237</v>
      </c>
      <c r="G57" s="82" t="s">
        <v>109</v>
      </c>
      <c r="H57" s="82" t="s">
        <v>16</v>
      </c>
      <c r="I57" s="83"/>
      <c r="J57" s="84"/>
      <c r="K57" s="84"/>
      <c r="L57" s="84"/>
      <c r="M57" s="84"/>
      <c r="N57" s="83"/>
      <c r="O57" s="115">
        <f>O58</f>
        <v>0</v>
      </c>
    </row>
    <row r="58" spans="2:15" ht="14.25" hidden="1">
      <c r="B58" s="73" t="s">
        <v>19</v>
      </c>
      <c r="C58" s="76" t="s">
        <v>69</v>
      </c>
      <c r="D58" s="71" t="s">
        <v>14</v>
      </c>
      <c r="E58" s="71" t="s">
        <v>108</v>
      </c>
      <c r="F58" s="25" t="s">
        <v>238</v>
      </c>
      <c r="G58" s="71" t="s">
        <v>109</v>
      </c>
      <c r="H58" s="79">
        <v>200</v>
      </c>
      <c r="I58" s="74"/>
      <c r="J58" s="72"/>
      <c r="K58" s="72"/>
      <c r="L58" s="72"/>
      <c r="M58" s="72"/>
      <c r="N58" s="74"/>
      <c r="O58" s="107">
        <f>O59</f>
        <v>0</v>
      </c>
    </row>
    <row r="59" spans="2:15" ht="14.25" hidden="1">
      <c r="B59" s="73" t="s">
        <v>42</v>
      </c>
      <c r="C59" s="76" t="s">
        <v>69</v>
      </c>
      <c r="D59" s="71" t="s">
        <v>14</v>
      </c>
      <c r="E59" s="71" t="s">
        <v>108</v>
      </c>
      <c r="F59" s="25" t="s">
        <v>239</v>
      </c>
      <c r="G59" s="71" t="s">
        <v>109</v>
      </c>
      <c r="H59" s="79">
        <v>290</v>
      </c>
      <c r="I59" s="74"/>
      <c r="J59" s="72"/>
      <c r="K59" s="72"/>
      <c r="L59" s="72"/>
      <c r="M59" s="72"/>
      <c r="N59" s="74"/>
      <c r="O59" s="107"/>
    </row>
    <row r="60" spans="2:15" ht="95.25" customHeight="1">
      <c r="B60" s="122" t="s">
        <v>241</v>
      </c>
      <c r="C60" s="123" t="s">
        <v>69</v>
      </c>
      <c r="D60" s="124" t="s">
        <v>14</v>
      </c>
      <c r="E60" s="124" t="s">
        <v>27</v>
      </c>
      <c r="F60" s="124" t="s">
        <v>163</v>
      </c>
      <c r="G60" s="124" t="s">
        <v>203</v>
      </c>
      <c r="H60" s="79"/>
      <c r="I60" s="74"/>
      <c r="J60" s="72"/>
      <c r="K60" s="72"/>
      <c r="L60" s="72"/>
      <c r="M60" s="72"/>
      <c r="N60" s="74"/>
      <c r="O60" s="125">
        <v>12</v>
      </c>
    </row>
    <row r="61" spans="2:15" ht="14.25">
      <c r="B61" s="27" t="s">
        <v>240</v>
      </c>
      <c r="C61" s="52" t="s">
        <v>69</v>
      </c>
      <c r="D61" s="25" t="s">
        <v>14</v>
      </c>
      <c r="E61" s="25" t="s">
        <v>27</v>
      </c>
      <c r="F61" s="25" t="s">
        <v>163</v>
      </c>
      <c r="G61" s="25" t="s">
        <v>193</v>
      </c>
      <c r="H61" s="33"/>
      <c r="I61" s="28"/>
      <c r="J61" s="26"/>
      <c r="K61" s="26"/>
      <c r="L61" s="26"/>
      <c r="M61" s="26"/>
      <c r="N61" s="28"/>
      <c r="O61" s="97">
        <f>O62+O63</f>
        <v>37</v>
      </c>
    </row>
    <row r="62" spans="2:15" ht="14.25">
      <c r="B62" s="27" t="s">
        <v>189</v>
      </c>
      <c r="C62" s="52" t="s">
        <v>69</v>
      </c>
      <c r="D62" s="25" t="s">
        <v>14</v>
      </c>
      <c r="E62" s="25" t="s">
        <v>27</v>
      </c>
      <c r="F62" s="25" t="s">
        <v>163</v>
      </c>
      <c r="G62" s="25" t="s">
        <v>192</v>
      </c>
      <c r="H62" s="33"/>
      <c r="I62" s="28"/>
      <c r="J62" s="26"/>
      <c r="K62" s="26"/>
      <c r="L62" s="26"/>
      <c r="M62" s="26"/>
      <c r="N62" s="28"/>
      <c r="O62" s="97">
        <v>14</v>
      </c>
    </row>
    <row r="63" spans="2:15" ht="14.25">
      <c r="B63" s="27" t="s">
        <v>190</v>
      </c>
      <c r="C63" s="52" t="s">
        <v>69</v>
      </c>
      <c r="D63" s="25" t="s">
        <v>14</v>
      </c>
      <c r="E63" s="25" t="s">
        <v>27</v>
      </c>
      <c r="F63" s="25" t="s">
        <v>163</v>
      </c>
      <c r="G63" s="25" t="s">
        <v>191</v>
      </c>
      <c r="H63" s="33"/>
      <c r="I63" s="28"/>
      <c r="J63" s="26"/>
      <c r="K63" s="26"/>
      <c r="L63" s="26"/>
      <c r="M63" s="26"/>
      <c r="N63" s="28"/>
      <c r="O63" s="97">
        <v>23</v>
      </c>
    </row>
    <row r="64" spans="2:15" ht="25.5">
      <c r="B64" s="27" t="s">
        <v>200</v>
      </c>
      <c r="C64" s="52" t="s">
        <v>69</v>
      </c>
      <c r="D64" s="25" t="s">
        <v>14</v>
      </c>
      <c r="E64" s="25" t="s">
        <v>27</v>
      </c>
      <c r="F64" s="25" t="s">
        <v>201</v>
      </c>
      <c r="G64" s="25" t="s">
        <v>16</v>
      </c>
      <c r="H64" s="33"/>
      <c r="I64" s="28"/>
      <c r="J64" s="26"/>
      <c r="K64" s="26"/>
      <c r="L64" s="26"/>
      <c r="M64" s="26"/>
      <c r="N64" s="28"/>
      <c r="O64" s="97">
        <v>0</v>
      </c>
    </row>
    <row r="65" spans="2:15" ht="14.25">
      <c r="B65" s="27" t="s">
        <v>48</v>
      </c>
      <c r="C65" s="52" t="s">
        <v>69</v>
      </c>
      <c r="D65" s="25" t="s">
        <v>14</v>
      </c>
      <c r="E65" s="25" t="s">
        <v>27</v>
      </c>
      <c r="F65" s="25" t="s">
        <v>199</v>
      </c>
      <c r="G65" s="25" t="s">
        <v>136</v>
      </c>
      <c r="H65" s="33"/>
      <c r="I65" s="28"/>
      <c r="J65" s="26"/>
      <c r="K65" s="26"/>
      <c r="L65" s="26"/>
      <c r="M65" s="26"/>
      <c r="N65" s="28"/>
      <c r="O65" s="97">
        <v>0.7</v>
      </c>
    </row>
    <row r="66" spans="2:15" ht="14.25">
      <c r="B66" s="22" t="s">
        <v>197</v>
      </c>
      <c r="C66" s="52" t="s">
        <v>69</v>
      </c>
      <c r="D66" s="23" t="s">
        <v>14</v>
      </c>
      <c r="E66" s="23" t="s">
        <v>108</v>
      </c>
      <c r="F66" s="23" t="s">
        <v>168</v>
      </c>
      <c r="G66" s="23" t="s">
        <v>16</v>
      </c>
      <c r="H66" s="118"/>
      <c r="I66" s="29"/>
      <c r="J66" s="20"/>
      <c r="K66" s="20"/>
      <c r="L66" s="20"/>
      <c r="M66" s="20"/>
      <c r="N66" s="29"/>
      <c r="O66" s="98">
        <f>O67</f>
        <v>802.97</v>
      </c>
    </row>
    <row r="67" spans="2:15" ht="14.25">
      <c r="B67" s="27" t="s">
        <v>114</v>
      </c>
      <c r="C67" s="52" t="s">
        <v>69</v>
      </c>
      <c r="D67" s="25" t="s">
        <v>14</v>
      </c>
      <c r="E67" s="25" t="s">
        <v>108</v>
      </c>
      <c r="F67" s="25" t="s">
        <v>198</v>
      </c>
      <c r="G67" s="25" t="s">
        <v>215</v>
      </c>
      <c r="H67" s="33"/>
      <c r="I67" s="28"/>
      <c r="J67" s="26"/>
      <c r="K67" s="26"/>
      <c r="L67" s="26"/>
      <c r="M67" s="26"/>
      <c r="N67" s="28"/>
      <c r="O67" s="97">
        <v>802.97</v>
      </c>
    </row>
    <row r="68" spans="2:15" ht="29.25" customHeight="1">
      <c r="B68" s="31" t="s">
        <v>137</v>
      </c>
      <c r="C68" s="15" t="s">
        <v>69</v>
      </c>
      <c r="D68" s="23" t="s">
        <v>14</v>
      </c>
      <c r="E68" s="23" t="s">
        <v>68</v>
      </c>
      <c r="F68" s="23" t="s">
        <v>161</v>
      </c>
      <c r="G68" s="23" t="s">
        <v>16</v>
      </c>
      <c r="H68" s="23" t="s">
        <v>16</v>
      </c>
      <c r="I68" s="75">
        <f aca="true" t="shared" si="11" ref="I68:N68">+I70</f>
        <v>1000</v>
      </c>
      <c r="J68" s="75">
        <f t="shared" si="11"/>
        <v>250</v>
      </c>
      <c r="K68" s="75">
        <f t="shared" si="11"/>
        <v>250</v>
      </c>
      <c r="L68" s="75">
        <f t="shared" si="11"/>
        <v>250</v>
      </c>
      <c r="M68" s="75">
        <f t="shared" si="11"/>
        <v>250</v>
      </c>
      <c r="N68" s="75">
        <f t="shared" si="11"/>
        <v>750</v>
      </c>
      <c r="O68" s="98">
        <f>O69</f>
        <v>0</v>
      </c>
    </row>
    <row r="69" spans="2:15" ht="27">
      <c r="B69" s="92" t="s">
        <v>129</v>
      </c>
      <c r="C69" s="15" t="s">
        <v>69</v>
      </c>
      <c r="D69" s="93" t="s">
        <v>14</v>
      </c>
      <c r="E69" s="93" t="s">
        <v>68</v>
      </c>
      <c r="F69" s="93" t="s">
        <v>164</v>
      </c>
      <c r="G69" s="93" t="s">
        <v>16</v>
      </c>
      <c r="H69" s="93" t="s">
        <v>16</v>
      </c>
      <c r="I69" s="83">
        <f aca="true" t="shared" si="12" ref="I69:N72">+I70</f>
        <v>1000</v>
      </c>
      <c r="J69" s="83">
        <f t="shared" si="12"/>
        <v>250</v>
      </c>
      <c r="K69" s="83">
        <f t="shared" si="12"/>
        <v>250</v>
      </c>
      <c r="L69" s="83">
        <f t="shared" si="12"/>
        <v>250</v>
      </c>
      <c r="M69" s="83">
        <f t="shared" si="12"/>
        <v>250</v>
      </c>
      <c r="N69" s="83">
        <f t="shared" si="12"/>
        <v>750</v>
      </c>
      <c r="O69" s="99">
        <f>O70</f>
        <v>0</v>
      </c>
    </row>
    <row r="70" spans="2:15" ht="40.5">
      <c r="B70" s="92" t="s">
        <v>130</v>
      </c>
      <c r="C70" s="15" t="s">
        <v>69</v>
      </c>
      <c r="D70" s="93" t="s">
        <v>14</v>
      </c>
      <c r="E70" s="93" t="s">
        <v>68</v>
      </c>
      <c r="F70" s="93" t="s">
        <v>165</v>
      </c>
      <c r="G70" s="93" t="s">
        <v>16</v>
      </c>
      <c r="H70" s="93" t="s">
        <v>16</v>
      </c>
      <c r="I70" s="66">
        <f aca="true" t="shared" si="13" ref="I70:N70">+I72</f>
        <v>1000</v>
      </c>
      <c r="J70" s="66">
        <f t="shared" si="13"/>
        <v>250</v>
      </c>
      <c r="K70" s="66">
        <f t="shared" si="13"/>
        <v>250</v>
      </c>
      <c r="L70" s="66">
        <f t="shared" si="13"/>
        <v>250</v>
      </c>
      <c r="M70" s="66">
        <f t="shared" si="13"/>
        <v>250</v>
      </c>
      <c r="N70" s="66">
        <f t="shared" si="13"/>
        <v>750</v>
      </c>
      <c r="O70" s="60">
        <f>O71</f>
        <v>0</v>
      </c>
    </row>
    <row r="71" spans="2:15" ht="40.5">
      <c r="B71" s="92" t="s">
        <v>149</v>
      </c>
      <c r="C71" s="15" t="s">
        <v>69</v>
      </c>
      <c r="D71" s="93" t="s">
        <v>14</v>
      </c>
      <c r="E71" s="93" t="s">
        <v>68</v>
      </c>
      <c r="F71" s="93" t="s">
        <v>166</v>
      </c>
      <c r="G71" s="93" t="s">
        <v>16</v>
      </c>
      <c r="H71" s="93" t="s">
        <v>16</v>
      </c>
      <c r="I71" s="66"/>
      <c r="J71" s="66"/>
      <c r="K71" s="66"/>
      <c r="L71" s="66"/>
      <c r="M71" s="66"/>
      <c r="N71" s="66"/>
      <c r="O71" s="60">
        <f>O72</f>
        <v>0</v>
      </c>
    </row>
    <row r="72" spans="2:15" ht="31.5">
      <c r="B72" s="24" t="s">
        <v>138</v>
      </c>
      <c r="C72" s="15" t="s">
        <v>69</v>
      </c>
      <c r="D72" s="25" t="s">
        <v>14</v>
      </c>
      <c r="E72" s="25" t="s">
        <v>68</v>
      </c>
      <c r="F72" s="25" t="s">
        <v>167</v>
      </c>
      <c r="G72" s="25" t="s">
        <v>185</v>
      </c>
      <c r="H72" s="25" t="s">
        <v>16</v>
      </c>
      <c r="I72" s="72">
        <f t="shared" si="12"/>
        <v>1000</v>
      </c>
      <c r="J72" s="72">
        <f t="shared" si="12"/>
        <v>250</v>
      </c>
      <c r="K72" s="72">
        <f t="shared" si="12"/>
        <v>250</v>
      </c>
      <c r="L72" s="72">
        <f t="shared" si="12"/>
        <v>250</v>
      </c>
      <c r="M72" s="72">
        <f t="shared" si="12"/>
        <v>250</v>
      </c>
      <c r="N72" s="72">
        <f t="shared" si="12"/>
        <v>750</v>
      </c>
      <c r="O72" s="57">
        <f>O73</f>
        <v>0</v>
      </c>
    </row>
    <row r="73" spans="2:17" ht="17.25" customHeight="1">
      <c r="B73" s="27" t="s">
        <v>140</v>
      </c>
      <c r="C73" s="15" t="s">
        <v>69</v>
      </c>
      <c r="D73" s="25" t="s">
        <v>14</v>
      </c>
      <c r="E73" s="25" t="s">
        <v>68</v>
      </c>
      <c r="F73" s="25" t="s">
        <v>167</v>
      </c>
      <c r="G73" s="25" t="s">
        <v>139</v>
      </c>
      <c r="H73" s="25" t="s">
        <v>16</v>
      </c>
      <c r="I73" s="74">
        <f>SUM(J73:M73)</f>
        <v>1000</v>
      </c>
      <c r="J73" s="85">
        <f>250</f>
        <v>250</v>
      </c>
      <c r="K73" s="85">
        <f>250</f>
        <v>250</v>
      </c>
      <c r="L73" s="85">
        <f>250</f>
        <v>250</v>
      </c>
      <c r="M73" s="85">
        <f>250</f>
        <v>250</v>
      </c>
      <c r="N73" s="74">
        <f>+J73+K73+L73</f>
        <v>750</v>
      </c>
      <c r="O73" s="97">
        <f>O80</f>
        <v>0</v>
      </c>
      <c r="Q73" s="111"/>
    </row>
    <row r="74" spans="2:17" ht="14.25" hidden="1">
      <c r="B74" s="22" t="s">
        <v>54</v>
      </c>
      <c r="C74" s="15" t="s">
        <v>69</v>
      </c>
      <c r="D74" s="23" t="s">
        <v>14</v>
      </c>
      <c r="E74" s="23" t="s">
        <v>53</v>
      </c>
      <c r="F74" s="23" t="s">
        <v>55</v>
      </c>
      <c r="G74" s="23" t="s">
        <v>16</v>
      </c>
      <c r="H74" s="23" t="s">
        <v>16</v>
      </c>
      <c r="I74" s="66">
        <f aca="true" t="shared" si="14" ref="I74:O76">+I75</f>
        <v>4320</v>
      </c>
      <c r="J74" s="66">
        <f t="shared" si="14"/>
        <v>445</v>
      </c>
      <c r="K74" s="66">
        <f t="shared" si="14"/>
        <v>905</v>
      </c>
      <c r="L74" s="66">
        <f t="shared" si="14"/>
        <v>1770</v>
      </c>
      <c r="M74" s="66">
        <f t="shared" si="14"/>
        <v>1200</v>
      </c>
      <c r="N74" s="66">
        <f t="shared" si="14"/>
        <v>0</v>
      </c>
      <c r="O74" s="60">
        <f t="shared" si="14"/>
        <v>0</v>
      </c>
      <c r="Q74" s="111"/>
    </row>
    <row r="75" spans="2:17" ht="14.25" hidden="1">
      <c r="B75" s="27" t="s">
        <v>56</v>
      </c>
      <c r="C75" s="15" t="s">
        <v>69</v>
      </c>
      <c r="D75" s="25" t="s">
        <v>14</v>
      </c>
      <c r="E75" s="25" t="s">
        <v>53</v>
      </c>
      <c r="F75" s="25" t="s">
        <v>55</v>
      </c>
      <c r="G75" s="25" t="s">
        <v>26</v>
      </c>
      <c r="H75" s="25" t="s">
        <v>16</v>
      </c>
      <c r="I75" s="72">
        <f t="shared" si="14"/>
        <v>4320</v>
      </c>
      <c r="J75" s="72">
        <f t="shared" si="14"/>
        <v>445</v>
      </c>
      <c r="K75" s="72">
        <f t="shared" si="14"/>
        <v>905</v>
      </c>
      <c r="L75" s="72">
        <f t="shared" si="14"/>
        <v>1770</v>
      </c>
      <c r="M75" s="72">
        <f t="shared" si="14"/>
        <v>1200</v>
      </c>
      <c r="N75" s="72">
        <f t="shared" si="14"/>
        <v>0</v>
      </c>
      <c r="O75" s="57">
        <f t="shared" si="14"/>
        <v>0</v>
      </c>
      <c r="Q75" s="111"/>
    </row>
    <row r="76" spans="2:17" ht="14.25" hidden="1">
      <c r="B76" s="27" t="s">
        <v>44</v>
      </c>
      <c r="C76" s="15" t="s">
        <v>69</v>
      </c>
      <c r="D76" s="25" t="s">
        <v>14</v>
      </c>
      <c r="E76" s="25" t="s">
        <v>53</v>
      </c>
      <c r="F76" s="25" t="s">
        <v>55</v>
      </c>
      <c r="G76" s="25" t="s">
        <v>26</v>
      </c>
      <c r="H76" s="25" t="s">
        <v>45</v>
      </c>
      <c r="I76" s="72">
        <f t="shared" si="14"/>
        <v>4320</v>
      </c>
      <c r="J76" s="72">
        <f t="shared" si="14"/>
        <v>445</v>
      </c>
      <c r="K76" s="72">
        <f t="shared" si="14"/>
        <v>905</v>
      </c>
      <c r="L76" s="72">
        <f t="shared" si="14"/>
        <v>1770</v>
      </c>
      <c r="M76" s="72">
        <f t="shared" si="14"/>
        <v>1200</v>
      </c>
      <c r="N76" s="72">
        <f t="shared" si="14"/>
        <v>0</v>
      </c>
      <c r="O76" s="57">
        <f t="shared" si="14"/>
        <v>0</v>
      </c>
      <c r="Q76" s="111"/>
    </row>
    <row r="77" spans="2:17" ht="14.25" hidden="1">
      <c r="B77" s="27" t="s">
        <v>46</v>
      </c>
      <c r="C77" s="15" t="s">
        <v>69</v>
      </c>
      <c r="D77" s="25" t="s">
        <v>14</v>
      </c>
      <c r="E77" s="25" t="s">
        <v>53</v>
      </c>
      <c r="F77" s="25" t="s">
        <v>55</v>
      </c>
      <c r="G77" s="25" t="s">
        <v>26</v>
      </c>
      <c r="H77" s="25" t="s">
        <v>47</v>
      </c>
      <c r="I77" s="74">
        <f>SUM(J77:M77)</f>
        <v>4320</v>
      </c>
      <c r="J77" s="72">
        <v>445</v>
      </c>
      <c r="K77" s="72">
        <v>905</v>
      </c>
      <c r="L77" s="72">
        <v>1770</v>
      </c>
      <c r="M77" s="72">
        <v>1200</v>
      </c>
      <c r="N77" s="72">
        <f>SUM(N78:N79)</f>
        <v>0</v>
      </c>
      <c r="O77" s="97"/>
      <c r="Q77" s="111"/>
    </row>
    <row r="78" spans="2:17" ht="14.25" hidden="1">
      <c r="B78" s="27" t="s">
        <v>29</v>
      </c>
      <c r="C78" s="15" t="s">
        <v>69</v>
      </c>
      <c r="D78" s="25" t="s">
        <v>57</v>
      </c>
      <c r="E78" s="25">
        <v>10</v>
      </c>
      <c r="F78" s="25">
        <v>2020000</v>
      </c>
      <c r="G78" s="25">
        <v>240</v>
      </c>
      <c r="H78" s="25" t="s">
        <v>30</v>
      </c>
      <c r="I78" s="74">
        <f>SUM(J78:M78)</f>
        <v>0</v>
      </c>
      <c r="J78" s="74"/>
      <c r="K78" s="74"/>
      <c r="L78" s="74"/>
      <c r="M78" s="74"/>
      <c r="N78" s="74">
        <f>+J78+K78+L78</f>
        <v>0</v>
      </c>
      <c r="O78" s="97"/>
      <c r="Q78" s="111"/>
    </row>
    <row r="79" spans="2:17" ht="14.25" hidden="1">
      <c r="B79" s="27" t="s">
        <v>40</v>
      </c>
      <c r="C79" s="15" t="s">
        <v>69</v>
      </c>
      <c r="D79" s="25" t="s">
        <v>57</v>
      </c>
      <c r="E79" s="25">
        <v>10</v>
      </c>
      <c r="F79" s="25">
        <v>2020000</v>
      </c>
      <c r="G79" s="25">
        <v>240</v>
      </c>
      <c r="H79" s="25" t="s">
        <v>41</v>
      </c>
      <c r="I79" s="74">
        <f>SUM(J79:M79)</f>
        <v>0</v>
      </c>
      <c r="J79" s="72"/>
      <c r="K79" s="72"/>
      <c r="L79" s="72"/>
      <c r="M79" s="72"/>
      <c r="N79" s="74">
        <f>+J79+K79+L79</f>
        <v>0</v>
      </c>
      <c r="O79" s="97"/>
      <c r="Q79" s="111"/>
    </row>
    <row r="80" spans="2:17" ht="14.25">
      <c r="B80" s="27" t="s">
        <v>42</v>
      </c>
      <c r="C80" s="15" t="s">
        <v>69</v>
      </c>
      <c r="D80" s="25" t="s">
        <v>14</v>
      </c>
      <c r="E80" s="25" t="s">
        <v>68</v>
      </c>
      <c r="F80" s="25" t="s">
        <v>167</v>
      </c>
      <c r="G80" s="25" t="s">
        <v>139</v>
      </c>
      <c r="H80" s="25" t="s">
        <v>43</v>
      </c>
      <c r="I80" s="72"/>
      <c r="J80" s="72"/>
      <c r="K80" s="72"/>
      <c r="L80" s="72"/>
      <c r="M80" s="72"/>
      <c r="N80" s="72"/>
      <c r="O80" s="57">
        <v>0</v>
      </c>
      <c r="Q80" s="111"/>
    </row>
    <row r="81" spans="2:17" ht="25.5">
      <c r="B81" s="22" t="s">
        <v>91</v>
      </c>
      <c r="C81" s="15" t="s">
        <v>69</v>
      </c>
      <c r="D81" s="23" t="s">
        <v>18</v>
      </c>
      <c r="E81" s="25" t="s">
        <v>57</v>
      </c>
      <c r="F81" s="23" t="s">
        <v>168</v>
      </c>
      <c r="G81" s="23" t="s">
        <v>16</v>
      </c>
      <c r="H81" s="23" t="s">
        <v>16</v>
      </c>
      <c r="I81" s="66"/>
      <c r="J81" s="66"/>
      <c r="K81" s="66"/>
      <c r="L81" s="66"/>
      <c r="M81" s="66"/>
      <c r="N81" s="66"/>
      <c r="O81" s="60">
        <f>O82</f>
        <v>300.2</v>
      </c>
      <c r="Q81" s="112"/>
    </row>
    <row r="82" spans="2:17" ht="41.25" customHeight="1">
      <c r="B82" s="92" t="s">
        <v>141</v>
      </c>
      <c r="C82" s="45" t="s">
        <v>69</v>
      </c>
      <c r="D82" s="93" t="s">
        <v>18</v>
      </c>
      <c r="E82" s="93" t="s">
        <v>57</v>
      </c>
      <c r="F82" s="93" t="s">
        <v>169</v>
      </c>
      <c r="G82" s="93" t="s">
        <v>16</v>
      </c>
      <c r="H82" s="93" t="s">
        <v>16</v>
      </c>
      <c r="I82" s="84"/>
      <c r="J82" s="84"/>
      <c r="K82" s="84"/>
      <c r="L82" s="84"/>
      <c r="M82" s="84"/>
      <c r="N82" s="84"/>
      <c r="O82" s="58">
        <f>O83</f>
        <v>300.2</v>
      </c>
      <c r="Q82" s="111"/>
    </row>
    <row r="83" spans="2:17" ht="26.25" customHeight="1">
      <c r="B83" s="27" t="s">
        <v>142</v>
      </c>
      <c r="C83" s="15" t="s">
        <v>69</v>
      </c>
      <c r="D83" s="25" t="s">
        <v>18</v>
      </c>
      <c r="E83" s="25" t="s">
        <v>57</v>
      </c>
      <c r="F83" s="25" t="s">
        <v>170</v>
      </c>
      <c r="G83" s="25" t="s">
        <v>16</v>
      </c>
      <c r="H83" s="25" t="s">
        <v>16</v>
      </c>
      <c r="I83" s="26"/>
      <c r="J83" s="26"/>
      <c r="K83" s="26"/>
      <c r="L83" s="26"/>
      <c r="M83" s="26"/>
      <c r="N83" s="26"/>
      <c r="O83" s="57">
        <f>O84+O87</f>
        <v>300.2</v>
      </c>
      <c r="Q83" s="111"/>
    </row>
    <row r="84" spans="2:17" ht="38.25">
      <c r="B84" s="27" t="s">
        <v>132</v>
      </c>
      <c r="C84" s="15" t="s">
        <v>69</v>
      </c>
      <c r="D84" s="25" t="s">
        <v>18</v>
      </c>
      <c r="E84" s="25" t="s">
        <v>57</v>
      </c>
      <c r="F84" s="25" t="s">
        <v>170</v>
      </c>
      <c r="G84" s="25" t="s">
        <v>186</v>
      </c>
      <c r="H84" s="25" t="s">
        <v>21</v>
      </c>
      <c r="I84" s="26"/>
      <c r="J84" s="26"/>
      <c r="K84" s="26"/>
      <c r="L84" s="26"/>
      <c r="M84" s="26"/>
      <c r="N84" s="26"/>
      <c r="O84" s="57">
        <f>O85+O86</f>
        <v>300.2</v>
      </c>
      <c r="Q84" s="113"/>
    </row>
    <row r="85" spans="2:15" ht="14.25">
      <c r="B85" s="27" t="s">
        <v>22</v>
      </c>
      <c r="C85" s="15" t="s">
        <v>69</v>
      </c>
      <c r="D85" s="25" t="s">
        <v>18</v>
      </c>
      <c r="E85" s="25" t="s">
        <v>57</v>
      </c>
      <c r="F85" s="25" t="s">
        <v>170</v>
      </c>
      <c r="G85" s="25" t="s">
        <v>133</v>
      </c>
      <c r="H85" s="25" t="s">
        <v>23</v>
      </c>
      <c r="I85" s="26"/>
      <c r="J85" s="26"/>
      <c r="K85" s="26"/>
      <c r="L85" s="26"/>
      <c r="M85" s="26"/>
      <c r="N85" s="26"/>
      <c r="O85" s="57">
        <v>244</v>
      </c>
    </row>
    <row r="86" spans="2:15" ht="14.25">
      <c r="B86" s="27" t="s">
        <v>74</v>
      </c>
      <c r="C86" s="15" t="s">
        <v>69</v>
      </c>
      <c r="D86" s="25" t="s">
        <v>18</v>
      </c>
      <c r="E86" s="25" t="s">
        <v>57</v>
      </c>
      <c r="F86" s="25" t="s">
        <v>170</v>
      </c>
      <c r="G86" s="25" t="s">
        <v>160</v>
      </c>
      <c r="H86" s="25" t="s">
        <v>26</v>
      </c>
      <c r="I86" s="26"/>
      <c r="J86" s="26"/>
      <c r="K86" s="26"/>
      <c r="L86" s="26"/>
      <c r="M86" s="26"/>
      <c r="N86" s="26"/>
      <c r="O86" s="57">
        <v>56.2</v>
      </c>
    </row>
    <row r="87" spans="2:15" ht="38.25">
      <c r="B87" s="27" t="s">
        <v>135</v>
      </c>
      <c r="C87" s="15" t="s">
        <v>69</v>
      </c>
      <c r="D87" s="25" t="s">
        <v>18</v>
      </c>
      <c r="E87" s="25" t="s">
        <v>57</v>
      </c>
      <c r="F87" s="25" t="s">
        <v>170</v>
      </c>
      <c r="G87" s="25" t="s">
        <v>136</v>
      </c>
      <c r="H87" s="25" t="s">
        <v>16</v>
      </c>
      <c r="I87" s="72"/>
      <c r="J87" s="72"/>
      <c r="K87" s="72"/>
      <c r="L87" s="72"/>
      <c r="M87" s="72"/>
      <c r="N87" s="72"/>
      <c r="O87" s="57">
        <v>0</v>
      </c>
    </row>
    <row r="88" spans="2:15" ht="14.25">
      <c r="B88" s="27" t="s">
        <v>31</v>
      </c>
      <c r="C88" s="15" t="s">
        <v>69</v>
      </c>
      <c r="D88" s="25" t="s">
        <v>18</v>
      </c>
      <c r="E88" s="25" t="s">
        <v>57</v>
      </c>
      <c r="F88" s="25" t="s">
        <v>170</v>
      </c>
      <c r="G88" s="25" t="s">
        <v>136</v>
      </c>
      <c r="H88" s="25" t="s">
        <v>32</v>
      </c>
      <c r="I88" s="72"/>
      <c r="J88" s="72"/>
      <c r="K88" s="72"/>
      <c r="L88" s="72"/>
      <c r="M88" s="72"/>
      <c r="N88" s="72"/>
      <c r="O88" s="97">
        <v>0</v>
      </c>
    </row>
    <row r="89" spans="2:15" ht="14.25">
      <c r="B89" s="27" t="s">
        <v>33</v>
      </c>
      <c r="C89" s="15" t="s">
        <v>69</v>
      </c>
      <c r="D89" s="25" t="s">
        <v>18</v>
      </c>
      <c r="E89" s="25" t="s">
        <v>57</v>
      </c>
      <c r="F89" s="25" t="s">
        <v>170</v>
      </c>
      <c r="G89" s="25" t="s">
        <v>136</v>
      </c>
      <c r="H89" s="25" t="s">
        <v>34</v>
      </c>
      <c r="I89" s="72"/>
      <c r="J89" s="72"/>
      <c r="K89" s="72"/>
      <c r="L89" s="72"/>
      <c r="M89" s="72"/>
      <c r="N89" s="72"/>
      <c r="O89" s="97">
        <v>0</v>
      </c>
    </row>
    <row r="90" spans="2:15" ht="14.25">
      <c r="B90" s="27" t="s">
        <v>35</v>
      </c>
      <c r="C90" s="15" t="s">
        <v>69</v>
      </c>
      <c r="D90" s="25" t="s">
        <v>18</v>
      </c>
      <c r="E90" s="25" t="s">
        <v>57</v>
      </c>
      <c r="F90" s="25" t="s">
        <v>170</v>
      </c>
      <c r="G90" s="25" t="s">
        <v>136</v>
      </c>
      <c r="H90" s="25" t="s">
        <v>36</v>
      </c>
      <c r="I90" s="72"/>
      <c r="J90" s="72"/>
      <c r="K90" s="72"/>
      <c r="L90" s="72"/>
      <c r="M90" s="72"/>
      <c r="N90" s="72"/>
      <c r="O90" s="97">
        <v>0</v>
      </c>
    </row>
    <row r="91" spans="2:15" ht="14.25">
      <c r="B91" s="27" t="s">
        <v>37</v>
      </c>
      <c r="C91" s="15" t="s">
        <v>69</v>
      </c>
      <c r="D91" s="25" t="s">
        <v>18</v>
      </c>
      <c r="E91" s="25" t="s">
        <v>57</v>
      </c>
      <c r="F91" s="25" t="s">
        <v>170</v>
      </c>
      <c r="G91" s="25" t="s">
        <v>136</v>
      </c>
      <c r="H91" s="25" t="s">
        <v>38</v>
      </c>
      <c r="I91" s="72"/>
      <c r="J91" s="72"/>
      <c r="K91" s="72"/>
      <c r="L91" s="72"/>
      <c r="M91" s="72"/>
      <c r="N91" s="72"/>
      <c r="O91" s="97">
        <v>0</v>
      </c>
    </row>
    <row r="92" spans="2:15" ht="14.25" hidden="1">
      <c r="B92" s="27" t="s">
        <v>76</v>
      </c>
      <c r="C92" s="15" t="s">
        <v>69</v>
      </c>
      <c r="D92" s="25" t="s">
        <v>18</v>
      </c>
      <c r="E92" s="25" t="s">
        <v>57</v>
      </c>
      <c r="F92" s="25" t="s">
        <v>143</v>
      </c>
      <c r="G92" s="25" t="s">
        <v>80</v>
      </c>
      <c r="H92" s="25" t="s">
        <v>39</v>
      </c>
      <c r="I92" s="72"/>
      <c r="J92" s="72"/>
      <c r="K92" s="72"/>
      <c r="L92" s="72"/>
      <c r="M92" s="72"/>
      <c r="N92" s="72"/>
      <c r="O92" s="97"/>
    </row>
    <row r="93" spans="2:15" ht="14.25" hidden="1">
      <c r="B93" s="27" t="s">
        <v>77</v>
      </c>
      <c r="C93" s="15" t="s">
        <v>69</v>
      </c>
      <c r="D93" s="25" t="s">
        <v>18</v>
      </c>
      <c r="E93" s="25" t="s">
        <v>57</v>
      </c>
      <c r="F93" s="25" t="s">
        <v>143</v>
      </c>
      <c r="G93" s="25" t="s">
        <v>80</v>
      </c>
      <c r="H93" s="25" t="s">
        <v>41</v>
      </c>
      <c r="I93" s="72"/>
      <c r="J93" s="72"/>
      <c r="K93" s="72"/>
      <c r="L93" s="72"/>
      <c r="M93" s="72"/>
      <c r="N93" s="72"/>
      <c r="O93" s="97"/>
    </row>
    <row r="94" spans="2:15" ht="17.25" customHeight="1">
      <c r="B94" s="27" t="s">
        <v>44</v>
      </c>
      <c r="C94" s="15" t="s">
        <v>69</v>
      </c>
      <c r="D94" s="25" t="s">
        <v>18</v>
      </c>
      <c r="E94" s="25" t="s">
        <v>57</v>
      </c>
      <c r="F94" s="25" t="s">
        <v>170</v>
      </c>
      <c r="G94" s="25" t="s">
        <v>136</v>
      </c>
      <c r="H94" s="25" t="s">
        <v>45</v>
      </c>
      <c r="I94" s="72"/>
      <c r="J94" s="72"/>
      <c r="K94" s="72"/>
      <c r="L94" s="72"/>
      <c r="M94" s="72"/>
      <c r="N94" s="72"/>
      <c r="O94" s="97">
        <v>0</v>
      </c>
    </row>
    <row r="95" spans="2:15" ht="14.25" hidden="1">
      <c r="B95" s="27" t="s">
        <v>46</v>
      </c>
      <c r="C95" s="15" t="s">
        <v>69</v>
      </c>
      <c r="D95" s="25" t="s">
        <v>18</v>
      </c>
      <c r="E95" s="25" t="s">
        <v>57</v>
      </c>
      <c r="F95" s="25" t="s">
        <v>143</v>
      </c>
      <c r="G95" s="25" t="s">
        <v>80</v>
      </c>
      <c r="H95" s="25" t="s">
        <v>47</v>
      </c>
      <c r="I95" s="72"/>
      <c r="J95" s="72"/>
      <c r="K95" s="72"/>
      <c r="L95" s="72"/>
      <c r="M95" s="72"/>
      <c r="N95" s="72"/>
      <c r="O95" s="97">
        <v>0</v>
      </c>
    </row>
    <row r="96" spans="2:15" ht="14.25" customHeight="1">
      <c r="B96" s="27" t="s">
        <v>48</v>
      </c>
      <c r="C96" s="15" t="s">
        <v>69</v>
      </c>
      <c r="D96" s="25" t="s">
        <v>18</v>
      </c>
      <c r="E96" s="25" t="s">
        <v>57</v>
      </c>
      <c r="F96" s="25" t="s">
        <v>170</v>
      </c>
      <c r="G96" s="25" t="s">
        <v>136</v>
      </c>
      <c r="H96" s="25" t="s">
        <v>49</v>
      </c>
      <c r="I96" s="72"/>
      <c r="J96" s="72"/>
      <c r="K96" s="72"/>
      <c r="L96" s="72"/>
      <c r="M96" s="72"/>
      <c r="N96" s="72"/>
      <c r="O96" s="97">
        <v>0</v>
      </c>
    </row>
    <row r="97" spans="2:15" ht="49.5" customHeight="1">
      <c r="B97" s="61" t="s">
        <v>96</v>
      </c>
      <c r="C97" s="15" t="s">
        <v>69</v>
      </c>
      <c r="D97" s="23" t="s">
        <v>57</v>
      </c>
      <c r="E97" s="23" t="s">
        <v>94</v>
      </c>
      <c r="F97" s="23" t="s">
        <v>168</v>
      </c>
      <c r="G97" s="23" t="s">
        <v>16</v>
      </c>
      <c r="H97" s="23" t="s">
        <v>16</v>
      </c>
      <c r="I97" s="20"/>
      <c r="J97" s="20"/>
      <c r="K97" s="20"/>
      <c r="L97" s="20"/>
      <c r="M97" s="20"/>
      <c r="N97" s="20"/>
      <c r="O97" s="100">
        <v>550</v>
      </c>
    </row>
    <row r="98" spans="2:15" ht="24.75" customHeight="1">
      <c r="B98" s="92" t="s">
        <v>129</v>
      </c>
      <c r="C98" s="45" t="s">
        <v>69</v>
      </c>
      <c r="D98" s="93" t="s">
        <v>57</v>
      </c>
      <c r="E98" s="93" t="s">
        <v>94</v>
      </c>
      <c r="F98" s="93" t="s">
        <v>164</v>
      </c>
      <c r="G98" s="93" t="s">
        <v>16</v>
      </c>
      <c r="H98" s="93" t="s">
        <v>16</v>
      </c>
      <c r="I98" s="35"/>
      <c r="J98" s="35"/>
      <c r="K98" s="35"/>
      <c r="L98" s="35"/>
      <c r="M98" s="35"/>
      <c r="N98" s="35"/>
      <c r="O98" s="58">
        <f>O99</f>
        <v>550</v>
      </c>
    </row>
    <row r="99" spans="2:15" ht="27.75" customHeight="1">
      <c r="B99" s="92" t="s">
        <v>130</v>
      </c>
      <c r="C99" s="45" t="s">
        <v>69</v>
      </c>
      <c r="D99" s="93" t="s">
        <v>57</v>
      </c>
      <c r="E99" s="93" t="s">
        <v>94</v>
      </c>
      <c r="F99" s="93" t="s">
        <v>165</v>
      </c>
      <c r="G99" s="93" t="s">
        <v>16</v>
      </c>
      <c r="H99" s="93" t="s">
        <v>16</v>
      </c>
      <c r="I99" s="35"/>
      <c r="J99" s="35"/>
      <c r="K99" s="35"/>
      <c r="L99" s="35"/>
      <c r="M99" s="35"/>
      <c r="N99" s="35"/>
      <c r="O99" s="58">
        <f>O100</f>
        <v>550</v>
      </c>
    </row>
    <row r="100" spans="2:15" ht="42.75" customHeight="1">
      <c r="B100" s="92" t="s">
        <v>149</v>
      </c>
      <c r="C100" s="45" t="s">
        <v>69</v>
      </c>
      <c r="D100" s="93" t="s">
        <v>57</v>
      </c>
      <c r="E100" s="93" t="s">
        <v>94</v>
      </c>
      <c r="F100" s="93" t="s">
        <v>166</v>
      </c>
      <c r="G100" s="93" t="s">
        <v>16</v>
      </c>
      <c r="H100" s="93" t="s">
        <v>16</v>
      </c>
      <c r="I100" s="35"/>
      <c r="J100" s="35"/>
      <c r="K100" s="35"/>
      <c r="L100" s="35"/>
      <c r="M100" s="35"/>
      <c r="N100" s="35"/>
      <c r="O100" s="58">
        <f>O101+O102</f>
        <v>550</v>
      </c>
    </row>
    <row r="101" spans="2:15" ht="42.75" customHeight="1">
      <c r="B101" s="121" t="s">
        <v>135</v>
      </c>
      <c r="C101" s="15" t="s">
        <v>69</v>
      </c>
      <c r="D101" s="25" t="s">
        <v>57</v>
      </c>
      <c r="E101" s="25" t="s">
        <v>94</v>
      </c>
      <c r="F101" s="25" t="s">
        <v>167</v>
      </c>
      <c r="G101" s="25" t="s">
        <v>136</v>
      </c>
      <c r="H101" s="25"/>
      <c r="I101" s="26"/>
      <c r="J101" s="26"/>
      <c r="K101" s="26"/>
      <c r="L101" s="26"/>
      <c r="M101" s="26"/>
      <c r="N101" s="26"/>
      <c r="O101" s="57">
        <v>200</v>
      </c>
    </row>
    <row r="102" spans="2:15" ht="41.25" customHeight="1">
      <c r="B102" s="22" t="s">
        <v>144</v>
      </c>
      <c r="C102" s="15" t="s">
        <v>69</v>
      </c>
      <c r="D102" s="25" t="s">
        <v>57</v>
      </c>
      <c r="E102" s="25" t="s">
        <v>94</v>
      </c>
      <c r="F102" s="25" t="s">
        <v>171</v>
      </c>
      <c r="G102" s="25" t="s">
        <v>16</v>
      </c>
      <c r="H102" s="25" t="s">
        <v>16</v>
      </c>
      <c r="I102" s="26"/>
      <c r="J102" s="26"/>
      <c r="K102" s="26"/>
      <c r="L102" s="26"/>
      <c r="M102" s="26"/>
      <c r="N102" s="26"/>
      <c r="O102" s="57">
        <f>O103</f>
        <v>350</v>
      </c>
    </row>
    <row r="103" spans="2:15" ht="38.25">
      <c r="B103" s="27" t="s">
        <v>135</v>
      </c>
      <c r="C103" s="15" t="s">
        <v>69</v>
      </c>
      <c r="D103" s="25" t="s">
        <v>57</v>
      </c>
      <c r="E103" s="25" t="s">
        <v>94</v>
      </c>
      <c r="F103" s="25" t="s">
        <v>171</v>
      </c>
      <c r="G103" s="25" t="s">
        <v>136</v>
      </c>
      <c r="H103" s="25" t="s">
        <v>16</v>
      </c>
      <c r="I103" s="26"/>
      <c r="J103" s="26"/>
      <c r="K103" s="26"/>
      <c r="L103" s="26"/>
      <c r="M103" s="26"/>
      <c r="N103" s="26"/>
      <c r="O103" s="57">
        <f>O107+O111</f>
        <v>350</v>
      </c>
    </row>
    <row r="104" spans="2:15" ht="25.5" hidden="1">
      <c r="B104" s="27" t="s">
        <v>73</v>
      </c>
      <c r="C104" s="15" t="s">
        <v>69</v>
      </c>
      <c r="D104" s="25" t="s">
        <v>57</v>
      </c>
      <c r="E104" s="25" t="s">
        <v>94</v>
      </c>
      <c r="F104" s="25" t="s">
        <v>145</v>
      </c>
      <c r="G104" s="25" t="s">
        <v>95</v>
      </c>
      <c r="H104" s="25" t="s">
        <v>21</v>
      </c>
      <c r="I104" s="26"/>
      <c r="J104" s="26"/>
      <c r="K104" s="26"/>
      <c r="L104" s="26"/>
      <c r="M104" s="26"/>
      <c r="N104" s="26"/>
      <c r="O104" s="57">
        <f>O105+O106</f>
        <v>0</v>
      </c>
    </row>
    <row r="105" spans="2:15" ht="14.25" hidden="1">
      <c r="B105" s="27" t="s">
        <v>22</v>
      </c>
      <c r="C105" s="15" t="s">
        <v>69</v>
      </c>
      <c r="D105" s="25" t="s">
        <v>57</v>
      </c>
      <c r="E105" s="25" t="s">
        <v>94</v>
      </c>
      <c r="F105" s="25" t="s">
        <v>145</v>
      </c>
      <c r="G105" s="25" t="s">
        <v>95</v>
      </c>
      <c r="H105" s="25" t="s">
        <v>23</v>
      </c>
      <c r="I105" s="26"/>
      <c r="J105" s="26"/>
      <c r="K105" s="26"/>
      <c r="L105" s="26"/>
      <c r="M105" s="26"/>
      <c r="N105" s="26"/>
      <c r="O105" s="57"/>
    </row>
    <row r="106" spans="2:15" ht="14.25" hidden="1">
      <c r="B106" s="27" t="s">
        <v>74</v>
      </c>
      <c r="C106" s="15" t="s">
        <v>69</v>
      </c>
      <c r="D106" s="25" t="s">
        <v>57</v>
      </c>
      <c r="E106" s="25" t="s">
        <v>94</v>
      </c>
      <c r="F106" s="25" t="s">
        <v>145</v>
      </c>
      <c r="G106" s="25" t="s">
        <v>95</v>
      </c>
      <c r="H106" s="25" t="s">
        <v>26</v>
      </c>
      <c r="I106" s="26"/>
      <c r="J106" s="26"/>
      <c r="K106" s="26"/>
      <c r="L106" s="26"/>
      <c r="M106" s="26"/>
      <c r="N106" s="26"/>
      <c r="O106" s="57"/>
    </row>
    <row r="107" spans="2:15" ht="36" customHeight="1">
      <c r="B107" s="27" t="s">
        <v>19</v>
      </c>
      <c r="C107" s="15" t="s">
        <v>69</v>
      </c>
      <c r="D107" s="25" t="s">
        <v>57</v>
      </c>
      <c r="E107" s="25" t="s">
        <v>94</v>
      </c>
      <c r="F107" s="25" t="s">
        <v>171</v>
      </c>
      <c r="G107" s="25" t="s">
        <v>136</v>
      </c>
      <c r="H107" s="25" t="s">
        <v>20</v>
      </c>
      <c r="I107" s="26"/>
      <c r="J107" s="26"/>
      <c r="K107" s="26"/>
      <c r="L107" s="26"/>
      <c r="M107" s="26"/>
      <c r="N107" s="26"/>
      <c r="O107" s="57">
        <f>O108</f>
        <v>100</v>
      </c>
    </row>
    <row r="108" spans="2:15" ht="14.25">
      <c r="B108" s="27" t="s">
        <v>82</v>
      </c>
      <c r="C108" s="15" t="s">
        <v>69</v>
      </c>
      <c r="D108" s="25" t="s">
        <v>57</v>
      </c>
      <c r="E108" s="25" t="s">
        <v>94</v>
      </c>
      <c r="F108" s="25" t="s">
        <v>171</v>
      </c>
      <c r="G108" s="25" t="s">
        <v>136</v>
      </c>
      <c r="H108" s="25" t="s">
        <v>30</v>
      </c>
      <c r="I108" s="26"/>
      <c r="J108" s="26"/>
      <c r="K108" s="26"/>
      <c r="L108" s="26"/>
      <c r="M108" s="26"/>
      <c r="N108" s="26"/>
      <c r="O108" s="57">
        <f>O109+O110</f>
        <v>100</v>
      </c>
    </row>
    <row r="109" spans="2:15" ht="14.25">
      <c r="B109" s="27" t="s">
        <v>76</v>
      </c>
      <c r="C109" s="15" t="s">
        <v>69</v>
      </c>
      <c r="D109" s="25" t="s">
        <v>57</v>
      </c>
      <c r="E109" s="25" t="s">
        <v>94</v>
      </c>
      <c r="F109" s="25" t="s">
        <v>171</v>
      </c>
      <c r="G109" s="25" t="s">
        <v>136</v>
      </c>
      <c r="H109" s="25" t="s">
        <v>39</v>
      </c>
      <c r="I109" s="26"/>
      <c r="J109" s="26"/>
      <c r="K109" s="26"/>
      <c r="L109" s="26"/>
      <c r="M109" s="26"/>
      <c r="N109" s="26"/>
      <c r="O109" s="57">
        <v>100</v>
      </c>
    </row>
    <row r="110" spans="2:15" ht="14.25">
      <c r="B110" s="27" t="s">
        <v>77</v>
      </c>
      <c r="C110" s="15" t="s">
        <v>69</v>
      </c>
      <c r="D110" s="25" t="s">
        <v>57</v>
      </c>
      <c r="E110" s="25" t="s">
        <v>94</v>
      </c>
      <c r="F110" s="25" t="s">
        <v>171</v>
      </c>
      <c r="G110" s="25" t="s">
        <v>136</v>
      </c>
      <c r="H110" s="25" t="s">
        <v>41</v>
      </c>
      <c r="I110" s="26"/>
      <c r="J110" s="26"/>
      <c r="K110" s="26"/>
      <c r="L110" s="26"/>
      <c r="M110" s="26"/>
      <c r="N110" s="26"/>
      <c r="O110" s="57"/>
    </row>
    <row r="111" spans="2:15" ht="14.25">
      <c r="B111" s="27" t="s">
        <v>44</v>
      </c>
      <c r="C111" s="15" t="s">
        <v>69</v>
      </c>
      <c r="D111" s="25" t="s">
        <v>57</v>
      </c>
      <c r="E111" s="25" t="s">
        <v>94</v>
      </c>
      <c r="F111" s="25" t="s">
        <v>171</v>
      </c>
      <c r="G111" s="25" t="s">
        <v>136</v>
      </c>
      <c r="H111" s="25" t="s">
        <v>45</v>
      </c>
      <c r="I111" s="26"/>
      <c r="J111" s="26"/>
      <c r="K111" s="26"/>
      <c r="L111" s="26"/>
      <c r="M111" s="26"/>
      <c r="N111" s="26"/>
      <c r="O111" s="57">
        <f>O112+O113</f>
        <v>250</v>
      </c>
    </row>
    <row r="112" spans="2:15" ht="14.25">
      <c r="B112" s="27" t="s">
        <v>46</v>
      </c>
      <c r="C112" s="15" t="s">
        <v>69</v>
      </c>
      <c r="D112" s="25" t="s">
        <v>57</v>
      </c>
      <c r="E112" s="25" t="s">
        <v>94</v>
      </c>
      <c r="F112" s="25" t="s">
        <v>171</v>
      </c>
      <c r="G112" s="25" t="s">
        <v>136</v>
      </c>
      <c r="H112" s="25" t="s">
        <v>47</v>
      </c>
      <c r="I112" s="26"/>
      <c r="J112" s="26"/>
      <c r="K112" s="26"/>
      <c r="L112" s="26"/>
      <c r="M112" s="26"/>
      <c r="N112" s="26"/>
      <c r="O112" s="57">
        <v>200</v>
      </c>
    </row>
    <row r="113" spans="2:15" ht="14.25">
      <c r="B113" s="27" t="s">
        <v>48</v>
      </c>
      <c r="C113" s="15" t="s">
        <v>69</v>
      </c>
      <c r="D113" s="25" t="s">
        <v>57</v>
      </c>
      <c r="E113" s="25" t="s">
        <v>94</v>
      </c>
      <c r="F113" s="25" t="s">
        <v>171</v>
      </c>
      <c r="G113" s="25" t="s">
        <v>136</v>
      </c>
      <c r="H113" s="25" t="s">
        <v>49</v>
      </c>
      <c r="I113" s="26"/>
      <c r="J113" s="26"/>
      <c r="K113" s="26"/>
      <c r="L113" s="26"/>
      <c r="M113" s="26"/>
      <c r="N113" s="26"/>
      <c r="O113" s="57">
        <v>50</v>
      </c>
    </row>
    <row r="114" spans="2:15" ht="15.75" hidden="1">
      <c r="B114" s="86" t="s">
        <v>122</v>
      </c>
      <c r="C114" s="64" t="s">
        <v>69</v>
      </c>
      <c r="D114" s="65" t="s">
        <v>27</v>
      </c>
      <c r="E114" s="65" t="s">
        <v>118</v>
      </c>
      <c r="F114" s="23" t="s">
        <v>28</v>
      </c>
      <c r="G114" s="65" t="s">
        <v>16</v>
      </c>
      <c r="H114" s="65" t="s">
        <v>16</v>
      </c>
      <c r="I114" s="66"/>
      <c r="J114" s="66"/>
      <c r="K114" s="66"/>
      <c r="L114" s="66"/>
      <c r="M114" s="66"/>
      <c r="N114" s="66"/>
      <c r="O114" s="106">
        <f>O115</f>
        <v>0</v>
      </c>
    </row>
    <row r="115" spans="2:15" ht="15.75" hidden="1">
      <c r="B115" s="86" t="s">
        <v>123</v>
      </c>
      <c r="C115" s="64" t="s">
        <v>69</v>
      </c>
      <c r="D115" s="65" t="s">
        <v>27</v>
      </c>
      <c r="E115" s="65" t="s">
        <v>118</v>
      </c>
      <c r="F115" s="23" t="s">
        <v>28</v>
      </c>
      <c r="G115" s="65" t="s">
        <v>16</v>
      </c>
      <c r="H115" s="65" t="s">
        <v>16</v>
      </c>
      <c r="I115" s="66"/>
      <c r="J115" s="66"/>
      <c r="K115" s="66"/>
      <c r="L115" s="66"/>
      <c r="M115" s="66"/>
      <c r="N115" s="66"/>
      <c r="O115" s="106">
        <f>O116+O120</f>
        <v>0</v>
      </c>
    </row>
    <row r="116" spans="2:15" ht="94.5" hidden="1">
      <c r="B116" s="86" t="s">
        <v>121</v>
      </c>
      <c r="C116" s="64" t="s">
        <v>69</v>
      </c>
      <c r="D116" s="65" t="s">
        <v>27</v>
      </c>
      <c r="E116" s="65" t="s">
        <v>118</v>
      </c>
      <c r="F116" s="23" t="s">
        <v>119</v>
      </c>
      <c r="G116" s="65" t="s">
        <v>120</v>
      </c>
      <c r="H116" s="65" t="s">
        <v>16</v>
      </c>
      <c r="I116" s="66"/>
      <c r="J116" s="66"/>
      <c r="K116" s="66"/>
      <c r="L116" s="66"/>
      <c r="M116" s="66"/>
      <c r="N116" s="66"/>
      <c r="O116" s="106">
        <f>O117</f>
        <v>0</v>
      </c>
    </row>
    <row r="117" spans="2:15" ht="14.25" hidden="1">
      <c r="B117" s="73" t="s">
        <v>19</v>
      </c>
      <c r="C117" s="64" t="s">
        <v>69</v>
      </c>
      <c r="D117" s="71" t="s">
        <v>27</v>
      </c>
      <c r="E117" s="71" t="s">
        <v>118</v>
      </c>
      <c r="F117" s="25" t="s">
        <v>119</v>
      </c>
      <c r="G117" s="71" t="s">
        <v>120</v>
      </c>
      <c r="H117" s="71" t="s">
        <v>20</v>
      </c>
      <c r="I117" s="72"/>
      <c r="J117" s="72"/>
      <c r="K117" s="72"/>
      <c r="L117" s="72"/>
      <c r="M117" s="72"/>
      <c r="N117" s="72"/>
      <c r="O117" s="105">
        <f>O118</f>
        <v>0</v>
      </c>
    </row>
    <row r="118" spans="2:15" ht="14.25" hidden="1">
      <c r="B118" s="73" t="s">
        <v>81</v>
      </c>
      <c r="C118" s="64" t="s">
        <v>69</v>
      </c>
      <c r="D118" s="71" t="s">
        <v>27</v>
      </c>
      <c r="E118" s="71" t="s">
        <v>118</v>
      </c>
      <c r="F118" s="25" t="s">
        <v>119</v>
      </c>
      <c r="G118" s="71" t="s">
        <v>120</v>
      </c>
      <c r="H118" s="71" t="s">
        <v>30</v>
      </c>
      <c r="I118" s="72"/>
      <c r="J118" s="72"/>
      <c r="K118" s="72"/>
      <c r="L118" s="72"/>
      <c r="M118" s="72"/>
      <c r="N118" s="72"/>
      <c r="O118" s="105">
        <f>O119</f>
        <v>0</v>
      </c>
    </row>
    <row r="119" spans="2:15" ht="14.25" hidden="1">
      <c r="B119" s="73" t="s">
        <v>77</v>
      </c>
      <c r="C119" s="64" t="s">
        <v>69</v>
      </c>
      <c r="D119" s="71" t="s">
        <v>27</v>
      </c>
      <c r="E119" s="71" t="s">
        <v>118</v>
      </c>
      <c r="F119" s="25" t="s">
        <v>119</v>
      </c>
      <c r="G119" s="71" t="s">
        <v>120</v>
      </c>
      <c r="H119" s="71" t="s">
        <v>39</v>
      </c>
      <c r="I119" s="72"/>
      <c r="J119" s="72"/>
      <c r="K119" s="72"/>
      <c r="L119" s="72"/>
      <c r="M119" s="72"/>
      <c r="N119" s="72"/>
      <c r="O119" s="105"/>
    </row>
    <row r="120" spans="2:15" ht="94.5" hidden="1">
      <c r="B120" s="86" t="s">
        <v>121</v>
      </c>
      <c r="C120" s="64" t="s">
        <v>69</v>
      </c>
      <c r="D120" s="65" t="s">
        <v>27</v>
      </c>
      <c r="E120" s="65" t="s">
        <v>118</v>
      </c>
      <c r="F120" s="23" t="s">
        <v>125</v>
      </c>
      <c r="G120" s="65" t="s">
        <v>16</v>
      </c>
      <c r="H120" s="65" t="s">
        <v>16</v>
      </c>
      <c r="I120" s="66"/>
      <c r="J120" s="66"/>
      <c r="K120" s="66"/>
      <c r="L120" s="66"/>
      <c r="M120" s="66"/>
      <c r="N120" s="66"/>
      <c r="O120" s="106">
        <f>O121</f>
        <v>0</v>
      </c>
    </row>
    <row r="121" spans="2:15" ht="14.25" hidden="1">
      <c r="B121" s="73" t="s">
        <v>19</v>
      </c>
      <c r="C121" s="64" t="s">
        <v>69</v>
      </c>
      <c r="D121" s="71" t="s">
        <v>27</v>
      </c>
      <c r="E121" s="71" t="s">
        <v>118</v>
      </c>
      <c r="F121" s="25" t="s">
        <v>124</v>
      </c>
      <c r="G121" s="71" t="s">
        <v>80</v>
      </c>
      <c r="H121" s="71" t="s">
        <v>20</v>
      </c>
      <c r="I121" s="66"/>
      <c r="J121" s="66"/>
      <c r="K121" s="66"/>
      <c r="L121" s="66"/>
      <c r="M121" s="66"/>
      <c r="N121" s="66"/>
      <c r="O121" s="105">
        <f>O122</f>
        <v>0</v>
      </c>
    </row>
    <row r="122" spans="2:15" ht="14.25" hidden="1">
      <c r="B122" s="73" t="s">
        <v>81</v>
      </c>
      <c r="C122" s="64" t="s">
        <v>69</v>
      </c>
      <c r="D122" s="71" t="s">
        <v>27</v>
      </c>
      <c r="E122" s="71" t="s">
        <v>118</v>
      </c>
      <c r="F122" s="25" t="s">
        <v>124</v>
      </c>
      <c r="G122" s="71" t="s">
        <v>80</v>
      </c>
      <c r="H122" s="71" t="s">
        <v>30</v>
      </c>
      <c r="I122" s="66"/>
      <c r="J122" s="66"/>
      <c r="K122" s="66"/>
      <c r="L122" s="66"/>
      <c r="M122" s="66"/>
      <c r="N122" s="66"/>
      <c r="O122" s="105">
        <f>O123</f>
        <v>0</v>
      </c>
    </row>
    <row r="123" spans="2:15" ht="14.25" hidden="1">
      <c r="B123" s="73" t="s">
        <v>77</v>
      </c>
      <c r="C123" s="64" t="s">
        <v>69</v>
      </c>
      <c r="D123" s="71" t="s">
        <v>27</v>
      </c>
      <c r="E123" s="71" t="s">
        <v>118</v>
      </c>
      <c r="F123" s="25" t="s">
        <v>124</v>
      </c>
      <c r="G123" s="71" t="s">
        <v>80</v>
      </c>
      <c r="H123" s="71" t="s">
        <v>39</v>
      </c>
      <c r="I123" s="72"/>
      <c r="J123" s="72"/>
      <c r="K123" s="72"/>
      <c r="L123" s="72"/>
      <c r="M123" s="72"/>
      <c r="N123" s="72"/>
      <c r="O123" s="105"/>
    </row>
    <row r="124" spans="2:15" ht="15.75">
      <c r="B124" s="87" t="s">
        <v>122</v>
      </c>
      <c r="C124" s="15" t="s">
        <v>69</v>
      </c>
      <c r="D124" s="23" t="s">
        <v>27</v>
      </c>
      <c r="E124" s="23" t="s">
        <v>15</v>
      </c>
      <c r="F124" s="23" t="s">
        <v>168</v>
      </c>
      <c r="G124" s="23" t="s">
        <v>16</v>
      </c>
      <c r="H124" s="23" t="s">
        <v>16</v>
      </c>
      <c r="I124" s="20"/>
      <c r="J124" s="20"/>
      <c r="K124" s="20"/>
      <c r="L124" s="20"/>
      <c r="M124" s="20"/>
      <c r="N124" s="20"/>
      <c r="O124" s="60">
        <f>O125+O135</f>
        <v>8685.6</v>
      </c>
    </row>
    <row r="125" spans="2:15" ht="15.75">
      <c r="B125" s="87" t="s">
        <v>123</v>
      </c>
      <c r="C125" s="15" t="s">
        <v>69</v>
      </c>
      <c r="D125" s="23" t="s">
        <v>27</v>
      </c>
      <c r="E125" s="23" t="s">
        <v>118</v>
      </c>
      <c r="F125" s="23" t="s">
        <v>168</v>
      </c>
      <c r="G125" s="23" t="s">
        <v>16</v>
      </c>
      <c r="H125" s="23" t="s">
        <v>16</v>
      </c>
      <c r="I125" s="20"/>
      <c r="J125" s="20"/>
      <c r="K125" s="20"/>
      <c r="L125" s="20"/>
      <c r="M125" s="20"/>
      <c r="N125" s="20"/>
      <c r="O125" s="60">
        <f aca="true" t="shared" si="15" ref="O125:O131">O126</f>
        <v>7685.6</v>
      </c>
    </row>
    <row r="126" spans="2:15" ht="27">
      <c r="B126" s="92" t="s">
        <v>129</v>
      </c>
      <c r="C126" s="45" t="s">
        <v>69</v>
      </c>
      <c r="D126" s="93" t="s">
        <v>27</v>
      </c>
      <c r="E126" s="93" t="s">
        <v>118</v>
      </c>
      <c r="F126" s="93" t="s">
        <v>164</v>
      </c>
      <c r="G126" s="34" t="s">
        <v>16</v>
      </c>
      <c r="H126" s="34" t="s">
        <v>16</v>
      </c>
      <c r="I126" s="35"/>
      <c r="J126" s="35"/>
      <c r="K126" s="35"/>
      <c r="L126" s="35"/>
      <c r="M126" s="35"/>
      <c r="N126" s="35"/>
      <c r="O126" s="58">
        <f t="shared" si="15"/>
        <v>7685.6</v>
      </c>
    </row>
    <row r="127" spans="2:15" ht="40.5">
      <c r="B127" s="92" t="s">
        <v>130</v>
      </c>
      <c r="C127" s="45" t="s">
        <v>69</v>
      </c>
      <c r="D127" s="93" t="s">
        <v>27</v>
      </c>
      <c r="E127" s="93" t="s">
        <v>118</v>
      </c>
      <c r="F127" s="93" t="s">
        <v>165</v>
      </c>
      <c r="G127" s="34" t="s">
        <v>16</v>
      </c>
      <c r="H127" s="34" t="s">
        <v>16</v>
      </c>
      <c r="I127" s="35"/>
      <c r="J127" s="35"/>
      <c r="K127" s="35"/>
      <c r="L127" s="35"/>
      <c r="M127" s="35"/>
      <c r="N127" s="35"/>
      <c r="O127" s="58">
        <f t="shared" si="15"/>
        <v>7685.6</v>
      </c>
    </row>
    <row r="128" spans="2:15" ht="40.5">
      <c r="B128" s="92" t="s">
        <v>149</v>
      </c>
      <c r="C128" s="45" t="s">
        <v>69</v>
      </c>
      <c r="D128" s="93" t="s">
        <v>27</v>
      </c>
      <c r="E128" s="93" t="s">
        <v>118</v>
      </c>
      <c r="F128" s="93" t="s">
        <v>172</v>
      </c>
      <c r="G128" s="93" t="s">
        <v>16</v>
      </c>
      <c r="H128" s="93" t="s">
        <v>16</v>
      </c>
      <c r="I128" s="35"/>
      <c r="J128" s="35"/>
      <c r="K128" s="35"/>
      <c r="L128" s="35"/>
      <c r="M128" s="35"/>
      <c r="N128" s="35"/>
      <c r="O128" s="58">
        <f t="shared" si="15"/>
        <v>7685.6</v>
      </c>
    </row>
    <row r="129" spans="2:15" ht="14.25">
      <c r="B129" s="55" t="s">
        <v>150</v>
      </c>
      <c r="C129" s="15" t="s">
        <v>69</v>
      </c>
      <c r="D129" s="25" t="s">
        <v>27</v>
      </c>
      <c r="E129" s="25" t="s">
        <v>118</v>
      </c>
      <c r="F129" s="25" t="s">
        <v>173</v>
      </c>
      <c r="G129" s="25" t="s">
        <v>16</v>
      </c>
      <c r="H129" s="25" t="s">
        <v>16</v>
      </c>
      <c r="I129" s="20"/>
      <c r="J129" s="20"/>
      <c r="K129" s="20"/>
      <c r="L129" s="20"/>
      <c r="M129" s="20"/>
      <c r="N129" s="20"/>
      <c r="O129" s="57">
        <f t="shared" si="15"/>
        <v>7685.6</v>
      </c>
    </row>
    <row r="130" spans="2:15" ht="38.25">
      <c r="B130" s="27" t="s">
        <v>135</v>
      </c>
      <c r="C130" s="15" t="s">
        <v>69</v>
      </c>
      <c r="D130" s="25" t="s">
        <v>27</v>
      </c>
      <c r="E130" s="25" t="s">
        <v>118</v>
      </c>
      <c r="F130" s="25" t="s">
        <v>173</v>
      </c>
      <c r="G130" s="25" t="s">
        <v>136</v>
      </c>
      <c r="H130" s="25" t="s">
        <v>16</v>
      </c>
      <c r="I130" s="20"/>
      <c r="J130" s="20"/>
      <c r="K130" s="20"/>
      <c r="L130" s="20"/>
      <c r="M130" s="20"/>
      <c r="N130" s="20"/>
      <c r="O130" s="57">
        <v>7685.6</v>
      </c>
    </row>
    <row r="131" spans="2:15" ht="14.25" hidden="1">
      <c r="B131" s="27" t="s">
        <v>19</v>
      </c>
      <c r="C131" s="15" t="s">
        <v>69</v>
      </c>
      <c r="D131" s="25" t="s">
        <v>27</v>
      </c>
      <c r="E131" s="25" t="s">
        <v>118</v>
      </c>
      <c r="F131" s="25" t="s">
        <v>173</v>
      </c>
      <c r="G131" s="25" t="s">
        <v>136</v>
      </c>
      <c r="H131" s="25" t="s">
        <v>20</v>
      </c>
      <c r="I131" s="20"/>
      <c r="J131" s="20"/>
      <c r="K131" s="20"/>
      <c r="L131" s="20"/>
      <c r="M131" s="20"/>
      <c r="N131" s="20"/>
      <c r="O131" s="57">
        <f t="shared" si="15"/>
        <v>11646.4</v>
      </c>
    </row>
    <row r="132" spans="2:15" ht="14.25" hidden="1">
      <c r="B132" s="27" t="s">
        <v>82</v>
      </c>
      <c r="C132" s="15" t="s">
        <v>69</v>
      </c>
      <c r="D132" s="25" t="s">
        <v>27</v>
      </c>
      <c r="E132" s="25" t="s">
        <v>118</v>
      </c>
      <c r="F132" s="25" t="s">
        <v>173</v>
      </c>
      <c r="G132" s="25" t="s">
        <v>136</v>
      </c>
      <c r="H132" s="25" t="s">
        <v>30</v>
      </c>
      <c r="I132" s="20"/>
      <c r="J132" s="20"/>
      <c r="K132" s="20"/>
      <c r="L132" s="20"/>
      <c r="M132" s="20"/>
      <c r="N132" s="20"/>
      <c r="O132" s="57">
        <f>O133+O134</f>
        <v>11646.4</v>
      </c>
    </row>
    <row r="133" spans="2:15" ht="14.25" hidden="1">
      <c r="B133" s="27" t="s">
        <v>76</v>
      </c>
      <c r="C133" s="15" t="s">
        <v>69</v>
      </c>
      <c r="D133" s="25" t="s">
        <v>27</v>
      </c>
      <c r="E133" s="25" t="s">
        <v>118</v>
      </c>
      <c r="F133" s="25" t="s">
        <v>173</v>
      </c>
      <c r="G133" s="25" t="s">
        <v>136</v>
      </c>
      <c r="H133" s="25" t="s">
        <v>39</v>
      </c>
      <c r="I133" s="20"/>
      <c r="J133" s="20"/>
      <c r="K133" s="20"/>
      <c r="L133" s="20"/>
      <c r="M133" s="20"/>
      <c r="N133" s="20"/>
      <c r="O133" s="57">
        <v>11346.4</v>
      </c>
    </row>
    <row r="134" spans="2:15" ht="14.25" hidden="1">
      <c r="B134" s="27" t="s">
        <v>77</v>
      </c>
      <c r="C134" s="15" t="s">
        <v>69</v>
      </c>
      <c r="D134" s="25" t="s">
        <v>27</v>
      </c>
      <c r="E134" s="25" t="s">
        <v>118</v>
      </c>
      <c r="F134" s="25" t="s">
        <v>173</v>
      </c>
      <c r="G134" s="25" t="s">
        <v>136</v>
      </c>
      <c r="H134" s="25" t="s">
        <v>41</v>
      </c>
      <c r="I134" s="20"/>
      <c r="J134" s="20"/>
      <c r="K134" s="20"/>
      <c r="L134" s="20"/>
      <c r="M134" s="20"/>
      <c r="N134" s="20"/>
      <c r="O134" s="57">
        <v>300</v>
      </c>
    </row>
    <row r="135" spans="2:15" ht="31.5">
      <c r="B135" s="87" t="s">
        <v>127</v>
      </c>
      <c r="C135" s="15" t="s">
        <v>69</v>
      </c>
      <c r="D135" s="23" t="s">
        <v>27</v>
      </c>
      <c r="E135" s="23" t="s">
        <v>128</v>
      </c>
      <c r="F135" s="23" t="s">
        <v>168</v>
      </c>
      <c r="G135" s="23" t="s">
        <v>16</v>
      </c>
      <c r="H135" s="23" t="s">
        <v>16</v>
      </c>
      <c r="I135" s="20"/>
      <c r="J135" s="20"/>
      <c r="K135" s="20"/>
      <c r="L135" s="20"/>
      <c r="M135" s="20"/>
      <c r="N135" s="20"/>
      <c r="O135" s="60">
        <f aca="true" t="shared" si="16" ref="O135:O142">O136</f>
        <v>1000</v>
      </c>
    </row>
    <row r="136" spans="2:15" ht="30" customHeight="1">
      <c r="B136" s="92" t="s">
        <v>129</v>
      </c>
      <c r="C136" s="45" t="s">
        <v>69</v>
      </c>
      <c r="D136" s="93" t="s">
        <v>27</v>
      </c>
      <c r="E136" s="93" t="s">
        <v>128</v>
      </c>
      <c r="F136" s="93" t="s">
        <v>164</v>
      </c>
      <c r="G136" s="93" t="s">
        <v>16</v>
      </c>
      <c r="H136" s="93" t="s">
        <v>16</v>
      </c>
      <c r="I136" s="38" t="e">
        <f aca="true" t="shared" si="17" ref="I136:N136">+I137</f>
        <v>#REF!</v>
      </c>
      <c r="J136" s="38" t="e">
        <f t="shared" si="17"/>
        <v>#REF!</v>
      </c>
      <c r="K136" s="38" t="e">
        <f t="shared" si="17"/>
        <v>#REF!</v>
      </c>
      <c r="L136" s="38" t="e">
        <f t="shared" si="17"/>
        <v>#REF!</v>
      </c>
      <c r="M136" s="38" t="e">
        <f t="shared" si="17"/>
        <v>#REF!</v>
      </c>
      <c r="N136" s="38" t="e">
        <f t="shared" si="17"/>
        <v>#REF!</v>
      </c>
      <c r="O136" s="99">
        <f t="shared" si="16"/>
        <v>1000</v>
      </c>
    </row>
    <row r="137" spans="2:15" ht="40.5">
      <c r="B137" s="92" t="s">
        <v>130</v>
      </c>
      <c r="C137" s="45" t="s">
        <v>69</v>
      </c>
      <c r="D137" s="93" t="s">
        <v>27</v>
      </c>
      <c r="E137" s="93" t="s">
        <v>128</v>
      </c>
      <c r="F137" s="93" t="s">
        <v>165</v>
      </c>
      <c r="G137" s="93" t="s">
        <v>16</v>
      </c>
      <c r="H137" s="93" t="s">
        <v>16</v>
      </c>
      <c r="I137" s="38" t="e">
        <f>SUM(I149:I172)-I149-I152-#REF!</f>
        <v>#REF!</v>
      </c>
      <c r="J137" s="38" t="e">
        <f>SUM(J149:J172)-J149-J152-#REF!</f>
        <v>#REF!</v>
      </c>
      <c r="K137" s="38" t="e">
        <f>SUM(K149:K172)-K149-K152-#REF!</f>
        <v>#REF!</v>
      </c>
      <c r="L137" s="38" t="e">
        <f>SUM(L149:L172)-L149-L152-#REF!</f>
        <v>#REF!</v>
      </c>
      <c r="M137" s="38" t="e">
        <f>SUM(M149:M172)-M149-M152-#REF!</f>
        <v>#REF!</v>
      </c>
      <c r="N137" s="38" t="e">
        <f>SUM(N149:N172)-N149-N152-#REF!</f>
        <v>#REF!</v>
      </c>
      <c r="O137" s="99">
        <f t="shared" si="16"/>
        <v>1000</v>
      </c>
    </row>
    <row r="138" spans="2:15" ht="40.5">
      <c r="B138" s="92" t="s">
        <v>149</v>
      </c>
      <c r="C138" s="45" t="s">
        <v>69</v>
      </c>
      <c r="D138" s="93" t="s">
        <v>27</v>
      </c>
      <c r="E138" s="93" t="s">
        <v>128</v>
      </c>
      <c r="F138" s="93" t="s">
        <v>166</v>
      </c>
      <c r="G138" s="93" t="s">
        <v>16</v>
      </c>
      <c r="H138" s="93" t="s">
        <v>16</v>
      </c>
      <c r="I138" s="38"/>
      <c r="J138" s="38"/>
      <c r="K138" s="38"/>
      <c r="L138" s="38"/>
      <c r="M138" s="38"/>
      <c r="N138" s="38"/>
      <c r="O138" s="99">
        <f t="shared" si="16"/>
        <v>1000</v>
      </c>
    </row>
    <row r="139" spans="2:15" ht="14.25">
      <c r="B139" s="55" t="s">
        <v>150</v>
      </c>
      <c r="C139" s="15" t="s">
        <v>69</v>
      </c>
      <c r="D139" s="89" t="s">
        <v>27</v>
      </c>
      <c r="E139" s="89" t="s">
        <v>128</v>
      </c>
      <c r="F139" s="89" t="s">
        <v>173</v>
      </c>
      <c r="G139" s="89" t="s">
        <v>16</v>
      </c>
      <c r="H139" s="89" t="s">
        <v>16</v>
      </c>
      <c r="I139" s="26"/>
      <c r="J139" s="26"/>
      <c r="K139" s="26"/>
      <c r="L139" s="26"/>
      <c r="M139" s="26"/>
      <c r="N139" s="26"/>
      <c r="O139" s="57">
        <f t="shared" si="16"/>
        <v>1000</v>
      </c>
    </row>
    <row r="140" spans="2:15" ht="38.25">
      <c r="B140" s="27" t="s">
        <v>135</v>
      </c>
      <c r="C140" s="15" t="s">
        <v>69</v>
      </c>
      <c r="D140" s="89" t="s">
        <v>27</v>
      </c>
      <c r="E140" s="89" t="s">
        <v>128</v>
      </c>
      <c r="F140" s="89" t="s">
        <v>173</v>
      </c>
      <c r="G140" s="89" t="s">
        <v>136</v>
      </c>
      <c r="H140" s="89" t="s">
        <v>16</v>
      </c>
      <c r="I140" s="26"/>
      <c r="J140" s="26"/>
      <c r="K140" s="26"/>
      <c r="L140" s="26"/>
      <c r="M140" s="26"/>
      <c r="N140" s="26"/>
      <c r="O140" s="57">
        <f t="shared" si="16"/>
        <v>1000</v>
      </c>
    </row>
    <row r="141" spans="2:15" ht="14.25">
      <c r="B141" s="27" t="s">
        <v>19</v>
      </c>
      <c r="C141" s="15" t="s">
        <v>69</v>
      </c>
      <c r="D141" s="89" t="s">
        <v>27</v>
      </c>
      <c r="E141" s="89" t="s">
        <v>128</v>
      </c>
      <c r="F141" s="89" t="s">
        <v>173</v>
      </c>
      <c r="G141" s="89" t="s">
        <v>136</v>
      </c>
      <c r="H141" s="89" t="s">
        <v>20</v>
      </c>
      <c r="I141" s="26"/>
      <c r="J141" s="26"/>
      <c r="K141" s="26"/>
      <c r="L141" s="26"/>
      <c r="M141" s="26"/>
      <c r="N141" s="26"/>
      <c r="O141" s="57">
        <f t="shared" si="16"/>
        <v>1000</v>
      </c>
    </row>
    <row r="142" spans="2:15" ht="14.25">
      <c r="B142" s="27" t="s">
        <v>82</v>
      </c>
      <c r="C142" s="15" t="s">
        <v>69</v>
      </c>
      <c r="D142" s="89" t="s">
        <v>27</v>
      </c>
      <c r="E142" s="89" t="s">
        <v>128</v>
      </c>
      <c r="F142" s="89" t="s">
        <v>173</v>
      </c>
      <c r="G142" s="89" t="s">
        <v>136</v>
      </c>
      <c r="H142" s="89" t="s">
        <v>30</v>
      </c>
      <c r="I142" s="26"/>
      <c r="J142" s="26"/>
      <c r="K142" s="26"/>
      <c r="L142" s="26"/>
      <c r="M142" s="26"/>
      <c r="N142" s="26"/>
      <c r="O142" s="57">
        <f t="shared" si="16"/>
        <v>1000</v>
      </c>
    </row>
    <row r="143" spans="2:15" ht="14.25">
      <c r="B143" s="27" t="s">
        <v>77</v>
      </c>
      <c r="C143" s="15" t="s">
        <v>69</v>
      </c>
      <c r="D143" s="89" t="s">
        <v>27</v>
      </c>
      <c r="E143" s="89" t="s">
        <v>128</v>
      </c>
      <c r="F143" s="89" t="s">
        <v>173</v>
      </c>
      <c r="G143" s="89" t="s">
        <v>136</v>
      </c>
      <c r="H143" s="89" t="s">
        <v>41</v>
      </c>
      <c r="I143" s="26"/>
      <c r="J143" s="26"/>
      <c r="K143" s="26"/>
      <c r="L143" s="26"/>
      <c r="M143" s="26"/>
      <c r="N143" s="26"/>
      <c r="O143" s="57">
        <v>1000</v>
      </c>
    </row>
    <row r="144" spans="2:15" ht="37.5">
      <c r="B144" s="36" t="s">
        <v>59</v>
      </c>
      <c r="C144" s="15" t="s">
        <v>69</v>
      </c>
      <c r="D144" s="47" t="s">
        <v>60</v>
      </c>
      <c r="E144" s="47" t="s">
        <v>15</v>
      </c>
      <c r="F144" s="47" t="s">
        <v>174</v>
      </c>
      <c r="G144" s="47" t="s">
        <v>16</v>
      </c>
      <c r="H144" s="47" t="s">
        <v>16</v>
      </c>
      <c r="I144" s="48" t="e">
        <f>+#REF!+I156+#REF!</f>
        <v>#REF!</v>
      </c>
      <c r="J144" s="48" t="e">
        <f>+#REF!+J156+#REF!</f>
        <v>#REF!</v>
      </c>
      <c r="K144" s="48" t="e">
        <f>+#REF!+K156+#REF!</f>
        <v>#REF!</v>
      </c>
      <c r="L144" s="48" t="e">
        <f>+#REF!+L156+#REF!</f>
        <v>#REF!</v>
      </c>
      <c r="M144" s="48" t="e">
        <f>+#REF!+M156+#REF!</f>
        <v>#REF!</v>
      </c>
      <c r="N144" s="48" t="e">
        <f>+#REF!+N156+#REF!</f>
        <v>#REF!</v>
      </c>
      <c r="O144" s="59">
        <f>O145+O156+O173</f>
        <v>10723.9</v>
      </c>
    </row>
    <row r="145" spans="2:15" ht="15.75">
      <c r="B145" s="91" t="s">
        <v>61</v>
      </c>
      <c r="C145" s="15" t="s">
        <v>69</v>
      </c>
      <c r="D145" s="47" t="s">
        <v>60</v>
      </c>
      <c r="E145" s="47" t="s">
        <v>14</v>
      </c>
      <c r="F145" s="47" t="s">
        <v>168</v>
      </c>
      <c r="G145" s="47" t="s">
        <v>16</v>
      </c>
      <c r="H145" s="47" t="s">
        <v>16</v>
      </c>
      <c r="I145" s="48"/>
      <c r="J145" s="48"/>
      <c r="K145" s="48"/>
      <c r="L145" s="48"/>
      <c r="M145" s="48"/>
      <c r="N145" s="48"/>
      <c r="O145" s="59">
        <f aca="true" t="shared" si="18" ref="O145:O151">O146</f>
        <v>30</v>
      </c>
    </row>
    <row r="146" spans="2:15" ht="27">
      <c r="B146" s="92" t="s">
        <v>129</v>
      </c>
      <c r="C146" s="45" t="s">
        <v>69</v>
      </c>
      <c r="D146" s="93" t="s">
        <v>60</v>
      </c>
      <c r="E146" s="93" t="s">
        <v>14</v>
      </c>
      <c r="F146" s="93" t="s">
        <v>164</v>
      </c>
      <c r="G146" s="93" t="s">
        <v>16</v>
      </c>
      <c r="H146" s="93" t="s">
        <v>16</v>
      </c>
      <c r="I146" s="109"/>
      <c r="J146" s="109"/>
      <c r="K146" s="109"/>
      <c r="L146" s="109"/>
      <c r="M146" s="109"/>
      <c r="N146" s="109"/>
      <c r="O146" s="101">
        <f t="shared" si="18"/>
        <v>30</v>
      </c>
    </row>
    <row r="147" spans="2:15" ht="40.5">
      <c r="B147" s="92" t="s">
        <v>130</v>
      </c>
      <c r="C147" s="45" t="s">
        <v>69</v>
      </c>
      <c r="D147" s="93" t="s">
        <v>60</v>
      </c>
      <c r="E147" s="93" t="s">
        <v>14</v>
      </c>
      <c r="F147" s="93" t="s">
        <v>165</v>
      </c>
      <c r="G147" s="93" t="s">
        <v>16</v>
      </c>
      <c r="H147" s="93" t="s">
        <v>16</v>
      </c>
      <c r="I147" s="109"/>
      <c r="J147" s="109"/>
      <c r="K147" s="109"/>
      <c r="L147" s="109"/>
      <c r="M147" s="109"/>
      <c r="N147" s="109"/>
      <c r="O147" s="101">
        <f t="shared" si="18"/>
        <v>30</v>
      </c>
    </row>
    <row r="148" spans="2:15" ht="40.5">
      <c r="B148" s="92" t="s">
        <v>149</v>
      </c>
      <c r="C148" s="45" t="s">
        <v>69</v>
      </c>
      <c r="D148" s="93" t="s">
        <v>60</v>
      </c>
      <c r="E148" s="93" t="s">
        <v>14</v>
      </c>
      <c r="F148" s="93" t="s">
        <v>166</v>
      </c>
      <c r="G148" s="93" t="s">
        <v>16</v>
      </c>
      <c r="H148" s="93" t="s">
        <v>16</v>
      </c>
      <c r="I148" s="109"/>
      <c r="J148" s="109"/>
      <c r="K148" s="109"/>
      <c r="L148" s="109"/>
      <c r="M148" s="109"/>
      <c r="N148" s="109"/>
      <c r="O148" s="101">
        <f t="shared" si="18"/>
        <v>30</v>
      </c>
    </row>
    <row r="149" spans="2:15" ht="30">
      <c r="B149" s="37" t="s">
        <v>147</v>
      </c>
      <c r="C149" s="15" t="s">
        <v>69</v>
      </c>
      <c r="D149" s="49" t="s">
        <v>60</v>
      </c>
      <c r="E149" s="49" t="s">
        <v>14</v>
      </c>
      <c r="F149" s="49" t="s">
        <v>175</v>
      </c>
      <c r="G149" s="49" t="s">
        <v>16</v>
      </c>
      <c r="H149" s="49" t="s">
        <v>16</v>
      </c>
      <c r="I149" s="50"/>
      <c r="J149" s="50"/>
      <c r="K149" s="50"/>
      <c r="L149" s="50"/>
      <c r="M149" s="50"/>
      <c r="N149" s="50"/>
      <c r="O149" s="102">
        <f t="shared" si="18"/>
        <v>30</v>
      </c>
    </row>
    <row r="150" spans="2:15" ht="38.25">
      <c r="B150" s="27" t="s">
        <v>135</v>
      </c>
      <c r="C150" s="15" t="s">
        <v>69</v>
      </c>
      <c r="D150" s="49" t="s">
        <v>60</v>
      </c>
      <c r="E150" s="49" t="s">
        <v>14</v>
      </c>
      <c r="F150" s="49" t="s">
        <v>175</v>
      </c>
      <c r="G150" s="49" t="s">
        <v>136</v>
      </c>
      <c r="H150" s="49" t="s">
        <v>16</v>
      </c>
      <c r="I150" s="50"/>
      <c r="J150" s="50"/>
      <c r="K150" s="50"/>
      <c r="L150" s="50"/>
      <c r="M150" s="50"/>
      <c r="N150" s="50"/>
      <c r="O150" s="102">
        <f t="shared" si="18"/>
        <v>30</v>
      </c>
    </row>
    <row r="151" spans="2:15" ht="14.25" hidden="1">
      <c r="B151" s="27" t="s">
        <v>19</v>
      </c>
      <c r="C151" s="15" t="s">
        <v>69</v>
      </c>
      <c r="D151" s="49" t="s">
        <v>60</v>
      </c>
      <c r="E151" s="49" t="s">
        <v>14</v>
      </c>
      <c r="F151" s="49" t="s">
        <v>175</v>
      </c>
      <c r="G151" s="49" t="s">
        <v>136</v>
      </c>
      <c r="H151" s="49" t="s">
        <v>20</v>
      </c>
      <c r="I151" s="50"/>
      <c r="J151" s="50"/>
      <c r="K151" s="50"/>
      <c r="L151" s="50"/>
      <c r="M151" s="50"/>
      <c r="N151" s="50"/>
      <c r="O151" s="102">
        <f t="shared" si="18"/>
        <v>30</v>
      </c>
    </row>
    <row r="152" spans="2:15" ht="14.25" hidden="1">
      <c r="B152" s="27" t="s">
        <v>81</v>
      </c>
      <c r="C152" s="15" t="s">
        <v>69</v>
      </c>
      <c r="D152" s="49" t="s">
        <v>60</v>
      </c>
      <c r="E152" s="49" t="s">
        <v>14</v>
      </c>
      <c r="F152" s="49" t="s">
        <v>175</v>
      </c>
      <c r="G152" s="49" t="s">
        <v>136</v>
      </c>
      <c r="H152" s="49" t="s">
        <v>30</v>
      </c>
      <c r="I152" s="50"/>
      <c r="J152" s="50"/>
      <c r="K152" s="50"/>
      <c r="L152" s="50"/>
      <c r="M152" s="50"/>
      <c r="N152" s="50"/>
      <c r="O152" s="102">
        <f>O153+O155</f>
        <v>30</v>
      </c>
    </row>
    <row r="153" spans="2:15" ht="12.75" customHeight="1" hidden="1">
      <c r="B153" s="27" t="s">
        <v>76</v>
      </c>
      <c r="C153" s="15" t="s">
        <v>69</v>
      </c>
      <c r="D153" s="49" t="s">
        <v>60</v>
      </c>
      <c r="E153" s="49" t="s">
        <v>14</v>
      </c>
      <c r="F153" s="49" t="s">
        <v>175</v>
      </c>
      <c r="G153" s="49" t="s">
        <v>136</v>
      </c>
      <c r="H153" s="49" t="s">
        <v>39</v>
      </c>
      <c r="I153" s="50"/>
      <c r="J153" s="50"/>
      <c r="K153" s="50"/>
      <c r="L153" s="50"/>
      <c r="M153" s="50"/>
      <c r="N153" s="50"/>
      <c r="O153" s="102">
        <v>15</v>
      </c>
    </row>
    <row r="154" spans="2:15" ht="14.25" hidden="1">
      <c r="B154" s="27" t="s">
        <v>77</v>
      </c>
      <c r="C154" s="15" t="s">
        <v>69</v>
      </c>
      <c r="D154" s="49" t="s">
        <v>60</v>
      </c>
      <c r="E154" s="49" t="s">
        <v>14</v>
      </c>
      <c r="F154" s="49" t="s">
        <v>148</v>
      </c>
      <c r="G154" s="49" t="s">
        <v>80</v>
      </c>
      <c r="H154" s="49" t="s">
        <v>41</v>
      </c>
      <c r="I154" s="50"/>
      <c r="J154" s="50"/>
      <c r="K154" s="50"/>
      <c r="L154" s="50"/>
      <c r="M154" s="50"/>
      <c r="N154" s="50"/>
      <c r="O154" s="102"/>
    </row>
    <row r="155" spans="2:15" ht="14.25" hidden="1">
      <c r="B155" s="27" t="s">
        <v>77</v>
      </c>
      <c r="C155" s="15" t="s">
        <v>69</v>
      </c>
      <c r="D155" s="49" t="s">
        <v>60</v>
      </c>
      <c r="E155" s="49" t="s">
        <v>14</v>
      </c>
      <c r="F155" s="49" t="s">
        <v>175</v>
      </c>
      <c r="G155" s="49" t="s">
        <v>136</v>
      </c>
      <c r="H155" s="49" t="s">
        <v>41</v>
      </c>
      <c r="I155" s="50"/>
      <c r="J155" s="50"/>
      <c r="K155" s="50"/>
      <c r="L155" s="50"/>
      <c r="M155" s="50"/>
      <c r="N155" s="50"/>
      <c r="O155" s="102">
        <v>15</v>
      </c>
    </row>
    <row r="156" spans="2:15" ht="14.25">
      <c r="B156" s="17" t="s">
        <v>64</v>
      </c>
      <c r="C156" s="15" t="s">
        <v>69</v>
      </c>
      <c r="D156" s="23" t="s">
        <v>60</v>
      </c>
      <c r="E156" s="23" t="s">
        <v>18</v>
      </c>
      <c r="F156" s="47" t="s">
        <v>168</v>
      </c>
      <c r="G156" s="47" t="s">
        <v>16</v>
      </c>
      <c r="H156" s="47" t="s">
        <v>16</v>
      </c>
      <c r="I156" s="46" t="e">
        <f>+I160+#REF!</f>
        <v>#REF!</v>
      </c>
      <c r="J156" s="20" t="e">
        <f>+J160</f>
        <v>#REF!</v>
      </c>
      <c r="K156" s="20" t="e">
        <f>+K160</f>
        <v>#REF!</v>
      </c>
      <c r="L156" s="20" t="e">
        <f>+L160</f>
        <v>#REF!</v>
      </c>
      <c r="M156" s="20" t="e">
        <f>+M160</f>
        <v>#REF!</v>
      </c>
      <c r="N156" s="20" t="e">
        <f>+N160</f>
        <v>#REF!</v>
      </c>
      <c r="O156" s="60">
        <f>O157+O169</f>
        <v>2493.9</v>
      </c>
    </row>
    <row r="157" spans="2:15" ht="27">
      <c r="B157" s="92" t="s">
        <v>129</v>
      </c>
      <c r="C157" s="45" t="s">
        <v>69</v>
      </c>
      <c r="D157" s="93" t="s">
        <v>60</v>
      </c>
      <c r="E157" s="93" t="s">
        <v>18</v>
      </c>
      <c r="F157" s="93" t="s">
        <v>164</v>
      </c>
      <c r="G157" s="93" t="s">
        <v>16</v>
      </c>
      <c r="H157" s="93" t="s">
        <v>16</v>
      </c>
      <c r="I157" s="39"/>
      <c r="J157" s="35"/>
      <c r="K157" s="35"/>
      <c r="L157" s="35"/>
      <c r="M157" s="35"/>
      <c r="N157" s="35"/>
      <c r="O157" s="58">
        <f>O158</f>
        <v>2493.9</v>
      </c>
    </row>
    <row r="158" spans="2:15" ht="40.5">
      <c r="B158" s="92" t="s">
        <v>130</v>
      </c>
      <c r="C158" s="45" t="s">
        <v>69</v>
      </c>
      <c r="D158" s="93" t="s">
        <v>60</v>
      </c>
      <c r="E158" s="93" t="s">
        <v>18</v>
      </c>
      <c r="F158" s="93" t="s">
        <v>165</v>
      </c>
      <c r="G158" s="93" t="s">
        <v>16</v>
      </c>
      <c r="H158" s="93" t="s">
        <v>16</v>
      </c>
      <c r="I158" s="39"/>
      <c r="J158" s="35"/>
      <c r="K158" s="35"/>
      <c r="L158" s="35"/>
      <c r="M158" s="35"/>
      <c r="N158" s="35"/>
      <c r="O158" s="58">
        <f>O159</f>
        <v>2493.9</v>
      </c>
    </row>
    <row r="159" spans="2:15" ht="40.5">
      <c r="B159" s="92" t="s">
        <v>149</v>
      </c>
      <c r="C159" s="45" t="s">
        <v>69</v>
      </c>
      <c r="D159" s="93" t="s">
        <v>60</v>
      </c>
      <c r="E159" s="93" t="s">
        <v>18</v>
      </c>
      <c r="F159" s="93" t="s">
        <v>172</v>
      </c>
      <c r="G159" s="93" t="s">
        <v>16</v>
      </c>
      <c r="H159" s="93" t="s">
        <v>16</v>
      </c>
      <c r="I159" s="39"/>
      <c r="J159" s="35"/>
      <c r="K159" s="35"/>
      <c r="L159" s="35"/>
      <c r="M159" s="35"/>
      <c r="N159" s="35"/>
      <c r="O159" s="58">
        <f>O160</f>
        <v>2493.9</v>
      </c>
    </row>
    <row r="160" spans="2:15" ht="15">
      <c r="B160" s="29" t="s">
        <v>147</v>
      </c>
      <c r="C160" s="15" t="s">
        <v>69</v>
      </c>
      <c r="D160" s="23" t="s">
        <v>60</v>
      </c>
      <c r="E160" s="23" t="s">
        <v>18</v>
      </c>
      <c r="F160" s="23" t="s">
        <v>175</v>
      </c>
      <c r="G160" s="47" t="s">
        <v>16</v>
      </c>
      <c r="H160" s="47" t="s">
        <v>16</v>
      </c>
      <c r="I160" s="39" t="e">
        <f>+#REF!+#REF!+I193</f>
        <v>#REF!</v>
      </c>
      <c r="J160" s="39" t="e">
        <f>+#REF!+#REF!+J193</f>
        <v>#REF!</v>
      </c>
      <c r="K160" s="39" t="e">
        <f>+#REF!+#REF!+K193</f>
        <v>#REF!</v>
      </c>
      <c r="L160" s="39" t="e">
        <f>+#REF!+#REF!+L193</f>
        <v>#REF!</v>
      </c>
      <c r="M160" s="39" t="e">
        <f>+#REF!+#REF!+M193</f>
        <v>#REF!</v>
      </c>
      <c r="N160" s="39" t="e">
        <f>+#REF!+#REF!+N193</f>
        <v>#REF!</v>
      </c>
      <c r="O160" s="58">
        <f>O161</f>
        <v>2493.9</v>
      </c>
    </row>
    <row r="161" spans="2:15" ht="38.25">
      <c r="B161" s="27" t="s">
        <v>135</v>
      </c>
      <c r="C161" s="15" t="s">
        <v>69</v>
      </c>
      <c r="D161" s="25" t="s">
        <v>60</v>
      </c>
      <c r="E161" s="25" t="s">
        <v>18</v>
      </c>
      <c r="F161" s="25" t="s">
        <v>175</v>
      </c>
      <c r="G161" s="49" t="s">
        <v>136</v>
      </c>
      <c r="H161" s="49" t="s">
        <v>16</v>
      </c>
      <c r="I161" s="44"/>
      <c r="J161" s="44"/>
      <c r="K161" s="44"/>
      <c r="L161" s="44"/>
      <c r="M161" s="44"/>
      <c r="N161" s="44"/>
      <c r="O161" s="57">
        <v>2493.9</v>
      </c>
    </row>
    <row r="162" spans="2:15" ht="14.25" hidden="1">
      <c r="B162" s="27" t="s">
        <v>19</v>
      </c>
      <c r="C162" s="15" t="s">
        <v>69</v>
      </c>
      <c r="D162" s="25" t="s">
        <v>60</v>
      </c>
      <c r="E162" s="25" t="s">
        <v>18</v>
      </c>
      <c r="F162" s="25" t="s">
        <v>175</v>
      </c>
      <c r="G162" s="49" t="s">
        <v>136</v>
      </c>
      <c r="H162" s="49" t="s">
        <v>20</v>
      </c>
      <c r="I162" s="44"/>
      <c r="J162" s="44"/>
      <c r="K162" s="44"/>
      <c r="L162" s="44"/>
      <c r="M162" s="44"/>
      <c r="N162" s="44"/>
      <c r="O162" s="57">
        <f>O163</f>
        <v>0</v>
      </c>
    </row>
    <row r="163" spans="2:15" ht="15" hidden="1">
      <c r="B163" s="27" t="s">
        <v>81</v>
      </c>
      <c r="C163" s="15" t="s">
        <v>69</v>
      </c>
      <c r="D163" s="49" t="s">
        <v>60</v>
      </c>
      <c r="E163" s="49" t="s">
        <v>18</v>
      </c>
      <c r="F163" s="49" t="s">
        <v>175</v>
      </c>
      <c r="G163" s="49" t="s">
        <v>136</v>
      </c>
      <c r="H163" s="49" t="s">
        <v>30</v>
      </c>
      <c r="I163" s="39"/>
      <c r="J163" s="39"/>
      <c r="K163" s="39"/>
      <c r="L163" s="39"/>
      <c r="M163" s="39"/>
      <c r="N163" s="39"/>
      <c r="O163" s="57">
        <f>O164+O165</f>
        <v>0</v>
      </c>
    </row>
    <row r="164" spans="2:15" ht="15" hidden="1">
      <c r="B164" s="27" t="s">
        <v>76</v>
      </c>
      <c r="C164" s="15" t="s">
        <v>69</v>
      </c>
      <c r="D164" s="49" t="s">
        <v>60</v>
      </c>
      <c r="E164" s="49" t="s">
        <v>18</v>
      </c>
      <c r="F164" s="49" t="s">
        <v>175</v>
      </c>
      <c r="G164" s="49" t="s">
        <v>136</v>
      </c>
      <c r="H164" s="49" t="s">
        <v>39</v>
      </c>
      <c r="I164" s="39"/>
      <c r="J164" s="39"/>
      <c r="K164" s="39"/>
      <c r="L164" s="39"/>
      <c r="M164" s="39"/>
      <c r="N164" s="39"/>
      <c r="O164" s="97"/>
    </row>
    <row r="165" spans="2:15" ht="15" hidden="1">
      <c r="B165" s="27" t="s">
        <v>77</v>
      </c>
      <c r="C165" s="15" t="s">
        <v>69</v>
      </c>
      <c r="D165" s="49" t="s">
        <v>60</v>
      </c>
      <c r="E165" s="49" t="s">
        <v>18</v>
      </c>
      <c r="F165" s="49" t="s">
        <v>175</v>
      </c>
      <c r="G165" s="49" t="s">
        <v>136</v>
      </c>
      <c r="H165" s="49" t="s">
        <v>41</v>
      </c>
      <c r="I165" s="39"/>
      <c r="J165" s="39"/>
      <c r="K165" s="39"/>
      <c r="L165" s="39"/>
      <c r="M165" s="39"/>
      <c r="N165" s="39"/>
      <c r="O165" s="97"/>
    </row>
    <row r="166" spans="2:15" ht="15" hidden="1">
      <c r="B166" s="27" t="s">
        <v>44</v>
      </c>
      <c r="C166" s="15" t="s">
        <v>69</v>
      </c>
      <c r="D166" s="49" t="s">
        <v>60</v>
      </c>
      <c r="E166" s="49" t="s">
        <v>18</v>
      </c>
      <c r="F166" s="49" t="s">
        <v>175</v>
      </c>
      <c r="G166" s="49" t="s">
        <v>136</v>
      </c>
      <c r="H166" s="49" t="s">
        <v>45</v>
      </c>
      <c r="I166" s="39"/>
      <c r="J166" s="39"/>
      <c r="K166" s="39"/>
      <c r="L166" s="39"/>
      <c r="M166" s="39"/>
      <c r="N166" s="39"/>
      <c r="O166" s="97">
        <f>O168+O167</f>
        <v>0</v>
      </c>
    </row>
    <row r="167" spans="2:15" ht="15" hidden="1">
      <c r="B167" s="27" t="s">
        <v>46</v>
      </c>
      <c r="C167" s="15" t="s">
        <v>69</v>
      </c>
      <c r="D167" s="49" t="s">
        <v>60</v>
      </c>
      <c r="E167" s="49" t="s">
        <v>18</v>
      </c>
      <c r="F167" s="49" t="s">
        <v>175</v>
      </c>
      <c r="G167" s="49" t="s">
        <v>136</v>
      </c>
      <c r="H167" s="49" t="s">
        <v>47</v>
      </c>
      <c r="I167" s="39"/>
      <c r="J167" s="39"/>
      <c r="K167" s="39"/>
      <c r="L167" s="39"/>
      <c r="M167" s="39"/>
      <c r="N167" s="39"/>
      <c r="O167" s="97"/>
    </row>
    <row r="168" spans="2:15" ht="15" hidden="1">
      <c r="B168" s="27" t="s">
        <v>48</v>
      </c>
      <c r="C168" s="15" t="s">
        <v>69</v>
      </c>
      <c r="D168" s="49" t="s">
        <v>60</v>
      </c>
      <c r="E168" s="49" t="s">
        <v>18</v>
      </c>
      <c r="F168" s="49" t="s">
        <v>175</v>
      </c>
      <c r="G168" s="49" t="s">
        <v>136</v>
      </c>
      <c r="H168" s="49" t="s">
        <v>49</v>
      </c>
      <c r="I168" s="39"/>
      <c r="J168" s="39"/>
      <c r="K168" s="39"/>
      <c r="L168" s="39"/>
      <c r="M168" s="39"/>
      <c r="N168" s="39"/>
      <c r="O168" s="97"/>
    </row>
    <row r="169" spans="2:15" ht="20.25" customHeight="1" hidden="1">
      <c r="B169" s="27" t="s">
        <v>76</v>
      </c>
      <c r="C169" s="15" t="s">
        <v>69</v>
      </c>
      <c r="D169" s="23" t="s">
        <v>60</v>
      </c>
      <c r="E169" s="23" t="s">
        <v>18</v>
      </c>
      <c r="F169" s="25" t="s">
        <v>176</v>
      </c>
      <c r="G169" s="47" t="s">
        <v>16</v>
      </c>
      <c r="H169" s="47" t="s">
        <v>16</v>
      </c>
      <c r="I169" s="46"/>
      <c r="J169" s="46"/>
      <c r="K169" s="46"/>
      <c r="L169" s="46"/>
      <c r="M169" s="46"/>
      <c r="N169" s="46"/>
      <c r="O169" s="98">
        <f>O170</f>
        <v>0</v>
      </c>
    </row>
    <row r="170" spans="2:15" ht="14.25" hidden="1">
      <c r="B170" s="27" t="s">
        <v>19</v>
      </c>
      <c r="C170" s="15" t="s">
        <v>69</v>
      </c>
      <c r="D170" s="25" t="s">
        <v>60</v>
      </c>
      <c r="E170" s="25" t="s">
        <v>18</v>
      </c>
      <c r="F170" s="25" t="s">
        <v>176</v>
      </c>
      <c r="G170" s="49" t="s">
        <v>159</v>
      </c>
      <c r="H170" s="49" t="s">
        <v>20</v>
      </c>
      <c r="I170" s="44"/>
      <c r="J170" s="44"/>
      <c r="K170" s="44"/>
      <c r="L170" s="44"/>
      <c r="M170" s="44"/>
      <c r="N170" s="44"/>
      <c r="O170" s="57">
        <f>O171</f>
        <v>0</v>
      </c>
    </row>
    <row r="171" spans="2:15" ht="14.25" hidden="1">
      <c r="B171" s="28" t="s">
        <v>92</v>
      </c>
      <c r="C171" s="15" t="s">
        <v>69</v>
      </c>
      <c r="D171" s="25" t="s">
        <v>60</v>
      </c>
      <c r="E171" s="25" t="s">
        <v>18</v>
      </c>
      <c r="F171" s="25" t="s">
        <v>176</v>
      </c>
      <c r="G171" s="49" t="s">
        <v>159</v>
      </c>
      <c r="H171" s="49" t="s">
        <v>62</v>
      </c>
      <c r="I171" s="44"/>
      <c r="J171" s="44"/>
      <c r="K171" s="44"/>
      <c r="L171" s="44"/>
      <c r="M171" s="44"/>
      <c r="N171" s="44"/>
      <c r="O171" s="57">
        <f>O172</f>
        <v>0</v>
      </c>
    </row>
    <row r="172" spans="2:15" ht="28.5" customHeight="1" hidden="1">
      <c r="B172" s="27" t="s">
        <v>93</v>
      </c>
      <c r="C172" s="15" t="s">
        <v>69</v>
      </c>
      <c r="D172" s="25" t="s">
        <v>60</v>
      </c>
      <c r="E172" s="25" t="s">
        <v>18</v>
      </c>
      <c r="F172" s="25" t="s">
        <v>176</v>
      </c>
      <c r="G172" s="49" t="s">
        <v>159</v>
      </c>
      <c r="H172" s="49" t="s">
        <v>63</v>
      </c>
      <c r="I172" s="44"/>
      <c r="J172" s="44"/>
      <c r="K172" s="44"/>
      <c r="L172" s="44"/>
      <c r="M172" s="44"/>
      <c r="N172" s="44"/>
      <c r="O172" s="57">
        <v>0</v>
      </c>
    </row>
    <row r="173" spans="2:15" ht="15.75">
      <c r="B173" s="87" t="s">
        <v>70</v>
      </c>
      <c r="C173" s="15" t="s">
        <v>69</v>
      </c>
      <c r="D173" s="23" t="s">
        <v>60</v>
      </c>
      <c r="E173" s="23" t="s">
        <v>57</v>
      </c>
      <c r="F173" s="23" t="s">
        <v>168</v>
      </c>
      <c r="G173" s="47" t="s">
        <v>16</v>
      </c>
      <c r="H173" s="47" t="s">
        <v>16</v>
      </c>
      <c r="I173" s="46"/>
      <c r="J173" s="46"/>
      <c r="K173" s="46"/>
      <c r="L173" s="46"/>
      <c r="M173" s="46"/>
      <c r="N173" s="46"/>
      <c r="O173" s="60">
        <f>O174</f>
        <v>8200</v>
      </c>
    </row>
    <row r="174" spans="2:15" ht="28.5" customHeight="1">
      <c r="B174" s="92" t="s">
        <v>129</v>
      </c>
      <c r="C174" s="45" t="s">
        <v>69</v>
      </c>
      <c r="D174" s="93" t="s">
        <v>60</v>
      </c>
      <c r="E174" s="93" t="s">
        <v>57</v>
      </c>
      <c r="F174" s="93" t="s">
        <v>164</v>
      </c>
      <c r="G174" s="93" t="s">
        <v>16</v>
      </c>
      <c r="H174" s="93" t="s">
        <v>16</v>
      </c>
      <c r="I174" s="39"/>
      <c r="J174" s="39"/>
      <c r="K174" s="39"/>
      <c r="L174" s="39"/>
      <c r="M174" s="39"/>
      <c r="N174" s="39"/>
      <c r="O174" s="58">
        <f>O175</f>
        <v>8200</v>
      </c>
    </row>
    <row r="175" spans="2:15" ht="40.5">
      <c r="B175" s="92" t="s">
        <v>130</v>
      </c>
      <c r="C175" s="45" t="s">
        <v>69</v>
      </c>
      <c r="D175" s="93" t="s">
        <v>60</v>
      </c>
      <c r="E175" s="93" t="s">
        <v>57</v>
      </c>
      <c r="F175" s="93" t="s">
        <v>165</v>
      </c>
      <c r="G175" s="93" t="s">
        <v>16</v>
      </c>
      <c r="H175" s="93" t="s">
        <v>16</v>
      </c>
      <c r="I175" s="39"/>
      <c r="J175" s="39"/>
      <c r="K175" s="39"/>
      <c r="L175" s="39"/>
      <c r="M175" s="39"/>
      <c r="N175" s="39"/>
      <c r="O175" s="58">
        <v>8200</v>
      </c>
    </row>
    <row r="176" spans="2:15" ht="25.5">
      <c r="B176" s="18" t="s">
        <v>151</v>
      </c>
      <c r="C176" s="15" t="s">
        <v>69</v>
      </c>
      <c r="D176" s="21" t="s">
        <v>60</v>
      </c>
      <c r="E176" s="21" t="s">
        <v>57</v>
      </c>
      <c r="F176" s="21" t="s">
        <v>177</v>
      </c>
      <c r="G176" s="21" t="s">
        <v>16</v>
      </c>
      <c r="H176" s="21" t="s">
        <v>16</v>
      </c>
      <c r="I176" s="46"/>
      <c r="J176" s="46"/>
      <c r="K176" s="46"/>
      <c r="L176" s="46"/>
      <c r="M176" s="46"/>
      <c r="N176" s="46"/>
      <c r="O176" s="60">
        <f>O177+O188</f>
        <v>8200</v>
      </c>
    </row>
    <row r="177" spans="2:15" ht="15.75">
      <c r="B177" s="91" t="s">
        <v>71</v>
      </c>
      <c r="C177" s="15" t="s">
        <v>69</v>
      </c>
      <c r="D177" s="23" t="s">
        <v>60</v>
      </c>
      <c r="E177" s="23" t="s">
        <v>57</v>
      </c>
      <c r="F177" s="23" t="s">
        <v>178</v>
      </c>
      <c r="G177" s="23" t="s">
        <v>16</v>
      </c>
      <c r="H177" s="23" t="s">
        <v>16</v>
      </c>
      <c r="I177" s="39"/>
      <c r="J177" s="39"/>
      <c r="K177" s="39"/>
      <c r="L177" s="39"/>
      <c r="M177" s="39"/>
      <c r="N177" s="39"/>
      <c r="O177" s="60">
        <f>O178</f>
        <v>2940</v>
      </c>
    </row>
    <row r="178" spans="2:15" ht="38.25">
      <c r="B178" s="27" t="s">
        <v>135</v>
      </c>
      <c r="C178" s="15" t="s">
        <v>69</v>
      </c>
      <c r="D178" s="25" t="s">
        <v>60</v>
      </c>
      <c r="E178" s="25" t="s">
        <v>57</v>
      </c>
      <c r="F178" s="25" t="s">
        <v>178</v>
      </c>
      <c r="G178" s="25" t="s">
        <v>136</v>
      </c>
      <c r="H178" s="25" t="s">
        <v>16</v>
      </c>
      <c r="I178" s="43"/>
      <c r="J178" s="43"/>
      <c r="K178" s="43"/>
      <c r="L178" s="43"/>
      <c r="M178" s="43"/>
      <c r="N178" s="43"/>
      <c r="O178" s="57">
        <f>O179+O185</f>
        <v>2940</v>
      </c>
    </row>
    <row r="179" spans="2:15" ht="15">
      <c r="B179" s="27" t="s">
        <v>19</v>
      </c>
      <c r="C179" s="15" t="s">
        <v>69</v>
      </c>
      <c r="D179" s="25" t="s">
        <v>60</v>
      </c>
      <c r="E179" s="25" t="s">
        <v>57</v>
      </c>
      <c r="F179" s="25" t="s">
        <v>178</v>
      </c>
      <c r="G179" s="25" t="s">
        <v>136</v>
      </c>
      <c r="H179" s="25" t="s">
        <v>20</v>
      </c>
      <c r="I179" s="39"/>
      <c r="J179" s="39"/>
      <c r="K179" s="39"/>
      <c r="L179" s="39"/>
      <c r="M179" s="39"/>
      <c r="N179" s="39"/>
      <c r="O179" s="57">
        <f>O180</f>
        <v>2740</v>
      </c>
    </row>
    <row r="180" spans="2:15" ht="15">
      <c r="B180" s="27" t="s">
        <v>29</v>
      </c>
      <c r="C180" s="15" t="s">
        <v>69</v>
      </c>
      <c r="D180" s="25" t="s">
        <v>60</v>
      </c>
      <c r="E180" s="25" t="s">
        <v>57</v>
      </c>
      <c r="F180" s="25" t="s">
        <v>178</v>
      </c>
      <c r="G180" s="25" t="s">
        <v>136</v>
      </c>
      <c r="H180" s="25" t="s">
        <v>30</v>
      </c>
      <c r="I180" s="39"/>
      <c r="J180" s="39"/>
      <c r="K180" s="39"/>
      <c r="L180" s="39"/>
      <c r="M180" s="39"/>
      <c r="N180" s="39"/>
      <c r="O180" s="57">
        <f>O181+O182+O184</f>
        <v>2740</v>
      </c>
    </row>
    <row r="181" spans="2:15" ht="15">
      <c r="B181" s="27" t="s">
        <v>35</v>
      </c>
      <c r="C181" s="15" t="s">
        <v>69</v>
      </c>
      <c r="D181" s="25" t="s">
        <v>60</v>
      </c>
      <c r="E181" s="25" t="s">
        <v>57</v>
      </c>
      <c r="F181" s="25" t="s">
        <v>178</v>
      </c>
      <c r="G181" s="25" t="s">
        <v>136</v>
      </c>
      <c r="H181" s="25" t="s">
        <v>36</v>
      </c>
      <c r="I181" s="39"/>
      <c r="J181" s="39"/>
      <c r="K181" s="39"/>
      <c r="L181" s="39"/>
      <c r="M181" s="39"/>
      <c r="N181" s="39"/>
      <c r="O181" s="57">
        <v>1100</v>
      </c>
    </row>
    <row r="182" spans="2:15" ht="15">
      <c r="B182" s="27" t="s">
        <v>76</v>
      </c>
      <c r="C182" s="15" t="s">
        <v>69</v>
      </c>
      <c r="D182" s="25" t="s">
        <v>60</v>
      </c>
      <c r="E182" s="25" t="s">
        <v>57</v>
      </c>
      <c r="F182" s="25" t="s">
        <v>178</v>
      </c>
      <c r="G182" s="25" t="s">
        <v>136</v>
      </c>
      <c r="H182" s="25" t="s">
        <v>39</v>
      </c>
      <c r="I182" s="39"/>
      <c r="J182" s="39"/>
      <c r="K182" s="39"/>
      <c r="L182" s="39"/>
      <c r="M182" s="39"/>
      <c r="N182" s="39"/>
      <c r="O182" s="57">
        <v>940</v>
      </c>
    </row>
    <row r="183" spans="2:15" ht="15" hidden="1">
      <c r="B183" s="27" t="s">
        <v>77</v>
      </c>
      <c r="C183" s="15" t="s">
        <v>69</v>
      </c>
      <c r="D183" s="25" t="s">
        <v>60</v>
      </c>
      <c r="E183" s="25" t="s">
        <v>57</v>
      </c>
      <c r="F183" s="25" t="s">
        <v>152</v>
      </c>
      <c r="G183" s="25" t="s">
        <v>136</v>
      </c>
      <c r="H183" s="25" t="s">
        <v>41</v>
      </c>
      <c r="I183" s="39"/>
      <c r="J183" s="39"/>
      <c r="K183" s="39"/>
      <c r="L183" s="39"/>
      <c r="M183" s="39"/>
      <c r="N183" s="39"/>
      <c r="O183" s="57"/>
    </row>
    <row r="184" spans="2:15" ht="15">
      <c r="B184" s="27" t="s">
        <v>77</v>
      </c>
      <c r="C184" s="15" t="s">
        <v>69</v>
      </c>
      <c r="D184" s="25" t="s">
        <v>60</v>
      </c>
      <c r="E184" s="25" t="s">
        <v>57</v>
      </c>
      <c r="F184" s="25" t="s">
        <v>178</v>
      </c>
      <c r="G184" s="25" t="s">
        <v>136</v>
      </c>
      <c r="H184" s="25" t="s">
        <v>41</v>
      </c>
      <c r="I184" s="39"/>
      <c r="J184" s="39"/>
      <c r="K184" s="39"/>
      <c r="L184" s="39"/>
      <c r="M184" s="39"/>
      <c r="N184" s="39"/>
      <c r="O184" s="57">
        <v>700</v>
      </c>
    </row>
    <row r="185" spans="2:15" ht="15">
      <c r="B185" s="27" t="s">
        <v>44</v>
      </c>
      <c r="C185" s="15" t="s">
        <v>69</v>
      </c>
      <c r="D185" s="25" t="s">
        <v>60</v>
      </c>
      <c r="E185" s="25" t="s">
        <v>57</v>
      </c>
      <c r="F185" s="25" t="s">
        <v>178</v>
      </c>
      <c r="G185" s="25" t="s">
        <v>136</v>
      </c>
      <c r="H185" s="25" t="s">
        <v>45</v>
      </c>
      <c r="I185" s="39"/>
      <c r="J185" s="39"/>
      <c r="K185" s="39"/>
      <c r="L185" s="39"/>
      <c r="M185" s="39"/>
      <c r="N185" s="39"/>
      <c r="O185" s="57">
        <f>O186+O187</f>
        <v>200</v>
      </c>
    </row>
    <row r="186" spans="2:15" ht="15">
      <c r="B186" s="27" t="s">
        <v>46</v>
      </c>
      <c r="C186" s="15" t="s">
        <v>69</v>
      </c>
      <c r="D186" s="25" t="s">
        <v>60</v>
      </c>
      <c r="E186" s="25" t="s">
        <v>57</v>
      </c>
      <c r="F186" s="25" t="s">
        <v>178</v>
      </c>
      <c r="G186" s="25" t="s">
        <v>136</v>
      </c>
      <c r="H186" s="25" t="s">
        <v>47</v>
      </c>
      <c r="I186" s="39"/>
      <c r="J186" s="39"/>
      <c r="K186" s="39"/>
      <c r="L186" s="39"/>
      <c r="M186" s="39"/>
      <c r="N186" s="39"/>
      <c r="O186" s="57">
        <v>0</v>
      </c>
    </row>
    <row r="187" spans="2:15" ht="15">
      <c r="B187" s="27" t="s">
        <v>48</v>
      </c>
      <c r="C187" s="15" t="s">
        <v>69</v>
      </c>
      <c r="D187" s="25" t="s">
        <v>60</v>
      </c>
      <c r="E187" s="25" t="s">
        <v>57</v>
      </c>
      <c r="F187" s="25" t="s">
        <v>178</v>
      </c>
      <c r="G187" s="25" t="s">
        <v>136</v>
      </c>
      <c r="H187" s="25" t="s">
        <v>49</v>
      </c>
      <c r="I187" s="39"/>
      <c r="J187" s="39"/>
      <c r="K187" s="39"/>
      <c r="L187" s="39"/>
      <c r="M187" s="39"/>
      <c r="N187" s="39"/>
      <c r="O187" s="57">
        <v>200</v>
      </c>
    </row>
    <row r="188" spans="2:15" ht="25.5">
      <c r="B188" s="22" t="s">
        <v>78</v>
      </c>
      <c r="C188" s="15" t="s">
        <v>69</v>
      </c>
      <c r="D188" s="23" t="s">
        <v>60</v>
      </c>
      <c r="E188" s="32" t="s">
        <v>57</v>
      </c>
      <c r="F188" s="23" t="s">
        <v>179</v>
      </c>
      <c r="G188" s="23" t="s">
        <v>16</v>
      </c>
      <c r="H188" s="23" t="s">
        <v>16</v>
      </c>
      <c r="I188" s="29">
        <f aca="true" t="shared" si="19" ref="I188:N188">+I190</f>
        <v>0</v>
      </c>
      <c r="J188" s="29">
        <f t="shared" si="19"/>
        <v>0</v>
      </c>
      <c r="K188" s="29">
        <f t="shared" si="19"/>
        <v>0</v>
      </c>
      <c r="L188" s="29">
        <f t="shared" si="19"/>
        <v>0</v>
      </c>
      <c r="M188" s="29">
        <f t="shared" si="19"/>
        <v>0</v>
      </c>
      <c r="N188" s="29">
        <f t="shared" si="19"/>
        <v>0</v>
      </c>
      <c r="O188" s="98">
        <f>O189</f>
        <v>5260</v>
      </c>
    </row>
    <row r="189" spans="2:15" ht="39">
      <c r="B189" s="27" t="s">
        <v>135</v>
      </c>
      <c r="C189" s="15" t="s">
        <v>69</v>
      </c>
      <c r="D189" s="30" t="s">
        <v>60</v>
      </c>
      <c r="E189" s="54" t="s">
        <v>57</v>
      </c>
      <c r="F189" s="25" t="s">
        <v>179</v>
      </c>
      <c r="G189" s="25" t="s">
        <v>136</v>
      </c>
      <c r="H189" s="25" t="s">
        <v>16</v>
      </c>
      <c r="I189" s="20"/>
      <c r="J189" s="20"/>
      <c r="K189" s="20"/>
      <c r="L189" s="20"/>
      <c r="M189" s="20"/>
      <c r="N189" s="20"/>
      <c r="O189" s="57">
        <f>O190+O198</f>
        <v>5260</v>
      </c>
    </row>
    <row r="190" spans="2:15" ht="15.75">
      <c r="B190" s="24" t="s">
        <v>19</v>
      </c>
      <c r="C190" s="15" t="s">
        <v>69</v>
      </c>
      <c r="D190" s="25" t="s">
        <v>60</v>
      </c>
      <c r="E190" s="25" t="s">
        <v>57</v>
      </c>
      <c r="F190" s="25" t="s">
        <v>179</v>
      </c>
      <c r="G190" s="49" t="s">
        <v>136</v>
      </c>
      <c r="H190" s="49" t="s">
        <v>20</v>
      </c>
      <c r="I190" s="44"/>
      <c r="J190" s="44"/>
      <c r="K190" s="44"/>
      <c r="L190" s="44"/>
      <c r="M190" s="44"/>
      <c r="N190" s="44"/>
      <c r="O190" s="57">
        <f>O191</f>
        <v>4950</v>
      </c>
    </row>
    <row r="191" spans="2:15" ht="14.25">
      <c r="B191" s="27" t="s">
        <v>75</v>
      </c>
      <c r="C191" s="15" t="s">
        <v>69</v>
      </c>
      <c r="D191" s="30" t="s">
        <v>60</v>
      </c>
      <c r="E191" s="25" t="s">
        <v>57</v>
      </c>
      <c r="F191" s="25" t="s">
        <v>179</v>
      </c>
      <c r="G191" s="49" t="s">
        <v>136</v>
      </c>
      <c r="H191" s="49" t="s">
        <v>30</v>
      </c>
      <c r="I191" s="43"/>
      <c r="J191" s="43"/>
      <c r="K191" s="43"/>
      <c r="L191" s="43"/>
      <c r="M191" s="43"/>
      <c r="N191" s="43"/>
      <c r="O191" s="57">
        <f>O192+O193+O194</f>
        <v>4950</v>
      </c>
    </row>
    <row r="192" spans="2:15" ht="14.25">
      <c r="B192" s="27" t="s">
        <v>33</v>
      </c>
      <c r="C192" s="15" t="s">
        <v>69</v>
      </c>
      <c r="D192" s="25" t="s">
        <v>60</v>
      </c>
      <c r="E192" s="25" t="s">
        <v>57</v>
      </c>
      <c r="F192" s="25" t="s">
        <v>179</v>
      </c>
      <c r="G192" s="49" t="s">
        <v>136</v>
      </c>
      <c r="H192" s="49" t="s">
        <v>34</v>
      </c>
      <c r="I192" s="43"/>
      <c r="J192" s="43"/>
      <c r="K192" s="43"/>
      <c r="L192" s="43"/>
      <c r="M192" s="43"/>
      <c r="N192" s="43"/>
      <c r="O192" s="57">
        <v>200</v>
      </c>
    </row>
    <row r="193" spans="2:15" ht="15">
      <c r="B193" s="27" t="s">
        <v>76</v>
      </c>
      <c r="C193" s="15" t="s">
        <v>69</v>
      </c>
      <c r="D193" s="25" t="s">
        <v>60</v>
      </c>
      <c r="E193" s="40" t="s">
        <v>57</v>
      </c>
      <c r="F193" s="25" t="s">
        <v>179</v>
      </c>
      <c r="G193" s="25" t="s">
        <v>136</v>
      </c>
      <c r="H193" s="25" t="s">
        <v>39</v>
      </c>
      <c r="I193" s="28">
        <f aca="true" t="shared" si="20" ref="I193:N193">+I194</f>
        <v>240</v>
      </c>
      <c r="J193" s="28">
        <f t="shared" si="20"/>
        <v>0</v>
      </c>
      <c r="K193" s="28">
        <f t="shared" si="20"/>
        <v>0</v>
      </c>
      <c r="L193" s="28">
        <f t="shared" si="20"/>
        <v>240</v>
      </c>
      <c r="M193" s="28">
        <f t="shared" si="20"/>
        <v>0</v>
      </c>
      <c r="N193" s="28">
        <f t="shared" si="20"/>
        <v>240</v>
      </c>
      <c r="O193" s="97">
        <v>4600</v>
      </c>
    </row>
    <row r="194" spans="2:15" ht="15">
      <c r="B194" s="27" t="s">
        <v>77</v>
      </c>
      <c r="C194" s="15" t="s">
        <v>69</v>
      </c>
      <c r="D194" s="25" t="s">
        <v>60</v>
      </c>
      <c r="E194" s="40" t="s">
        <v>57</v>
      </c>
      <c r="F194" s="25" t="s">
        <v>179</v>
      </c>
      <c r="G194" s="25" t="s">
        <v>136</v>
      </c>
      <c r="H194" s="33">
        <v>226</v>
      </c>
      <c r="I194" s="28">
        <f aca="true" t="shared" si="21" ref="I194:N194">+I197</f>
        <v>240</v>
      </c>
      <c r="J194" s="28">
        <f t="shared" si="21"/>
        <v>0</v>
      </c>
      <c r="K194" s="28">
        <f t="shared" si="21"/>
        <v>0</v>
      </c>
      <c r="L194" s="28">
        <f t="shared" si="21"/>
        <v>240</v>
      </c>
      <c r="M194" s="28">
        <f t="shared" si="21"/>
        <v>0</v>
      </c>
      <c r="N194" s="28">
        <f t="shared" si="21"/>
        <v>240</v>
      </c>
      <c r="O194" s="97">
        <v>150</v>
      </c>
    </row>
    <row r="195" spans="2:15" ht="15" hidden="1">
      <c r="B195" s="27" t="s">
        <v>44</v>
      </c>
      <c r="C195" s="15" t="s">
        <v>69</v>
      </c>
      <c r="D195" s="25" t="s">
        <v>60</v>
      </c>
      <c r="E195" s="40" t="s">
        <v>57</v>
      </c>
      <c r="F195" s="25" t="s">
        <v>153</v>
      </c>
      <c r="G195" s="25" t="s">
        <v>80</v>
      </c>
      <c r="H195" s="33">
        <v>300</v>
      </c>
      <c r="I195" s="28"/>
      <c r="J195" s="28"/>
      <c r="K195" s="28"/>
      <c r="L195" s="28"/>
      <c r="M195" s="28"/>
      <c r="N195" s="28"/>
      <c r="O195" s="97">
        <f>O196+O197</f>
        <v>0</v>
      </c>
    </row>
    <row r="196" spans="2:15" ht="15" hidden="1">
      <c r="B196" s="27" t="s">
        <v>46</v>
      </c>
      <c r="C196" s="15" t="s">
        <v>69</v>
      </c>
      <c r="D196" s="25" t="s">
        <v>60</v>
      </c>
      <c r="E196" s="40" t="s">
        <v>57</v>
      </c>
      <c r="F196" s="25" t="s">
        <v>153</v>
      </c>
      <c r="G196" s="25" t="s">
        <v>80</v>
      </c>
      <c r="H196" s="33">
        <v>310</v>
      </c>
      <c r="I196" s="28">
        <f>SUM(J196:M196)</f>
        <v>240</v>
      </c>
      <c r="J196" s="28"/>
      <c r="K196" s="28"/>
      <c r="L196" s="28">
        <v>240</v>
      </c>
      <c r="M196" s="28"/>
      <c r="N196" s="28">
        <f>+J196+K196+L196</f>
        <v>240</v>
      </c>
      <c r="O196" s="97"/>
    </row>
    <row r="197" spans="2:15" ht="15" hidden="1">
      <c r="B197" s="27" t="s">
        <v>48</v>
      </c>
      <c r="C197" s="15" t="s">
        <v>69</v>
      </c>
      <c r="D197" s="25" t="s">
        <v>60</v>
      </c>
      <c r="E197" s="40" t="s">
        <v>57</v>
      </c>
      <c r="F197" s="25" t="s">
        <v>153</v>
      </c>
      <c r="G197" s="25" t="s">
        <v>80</v>
      </c>
      <c r="H197" s="33">
        <v>340</v>
      </c>
      <c r="I197" s="28">
        <f>SUM(J197:M197)</f>
        <v>240</v>
      </c>
      <c r="J197" s="28"/>
      <c r="K197" s="28"/>
      <c r="L197" s="28">
        <v>240</v>
      </c>
      <c r="M197" s="28"/>
      <c r="N197" s="28">
        <f>+J197+K197+L197</f>
        <v>240</v>
      </c>
      <c r="O197" s="97"/>
    </row>
    <row r="198" spans="2:15" ht="14.25">
      <c r="B198" s="27" t="s">
        <v>44</v>
      </c>
      <c r="C198" s="15" t="s">
        <v>69</v>
      </c>
      <c r="D198" s="25" t="s">
        <v>60</v>
      </c>
      <c r="E198" s="25" t="s">
        <v>57</v>
      </c>
      <c r="F198" s="25" t="s">
        <v>179</v>
      </c>
      <c r="G198" s="25" t="s">
        <v>136</v>
      </c>
      <c r="H198" s="25" t="s">
        <v>45</v>
      </c>
      <c r="I198" s="110"/>
      <c r="J198" s="110"/>
      <c r="K198" s="110"/>
      <c r="L198" s="110"/>
      <c r="M198" s="110"/>
      <c r="N198" s="110"/>
      <c r="O198" s="104">
        <f>O199+O200</f>
        <v>310</v>
      </c>
    </row>
    <row r="199" spans="2:15" ht="14.25">
      <c r="B199" s="27" t="s">
        <v>46</v>
      </c>
      <c r="C199" s="15" t="s">
        <v>69</v>
      </c>
      <c r="D199" s="25" t="s">
        <v>60</v>
      </c>
      <c r="E199" s="25" t="s">
        <v>57</v>
      </c>
      <c r="F199" s="25" t="s">
        <v>179</v>
      </c>
      <c r="G199" s="25" t="s">
        <v>136</v>
      </c>
      <c r="H199" s="25" t="s">
        <v>47</v>
      </c>
      <c r="I199" s="110"/>
      <c r="J199" s="110"/>
      <c r="K199" s="110"/>
      <c r="L199" s="110"/>
      <c r="M199" s="110"/>
      <c r="N199" s="110"/>
      <c r="O199" s="104">
        <v>200</v>
      </c>
    </row>
    <row r="200" spans="2:15" ht="15">
      <c r="B200" s="88" t="s">
        <v>48</v>
      </c>
      <c r="C200" s="15" t="s">
        <v>69</v>
      </c>
      <c r="D200" s="89" t="s">
        <v>60</v>
      </c>
      <c r="E200" s="90" t="s">
        <v>57</v>
      </c>
      <c r="F200" s="25" t="s">
        <v>179</v>
      </c>
      <c r="G200" s="89" t="s">
        <v>136</v>
      </c>
      <c r="H200" s="33">
        <v>340</v>
      </c>
      <c r="I200" s="110"/>
      <c r="J200" s="110"/>
      <c r="K200" s="110"/>
      <c r="L200" s="110"/>
      <c r="M200" s="110"/>
      <c r="N200" s="110"/>
      <c r="O200" s="104">
        <v>110</v>
      </c>
    </row>
    <row r="201" spans="2:15" ht="15">
      <c r="B201" s="88" t="s">
        <v>214</v>
      </c>
      <c r="C201" s="15" t="s">
        <v>69</v>
      </c>
      <c r="D201" s="89" t="s">
        <v>60</v>
      </c>
      <c r="E201" s="90" t="s">
        <v>57</v>
      </c>
      <c r="F201" s="89" t="s">
        <v>179</v>
      </c>
      <c r="G201" s="89" t="s">
        <v>136</v>
      </c>
      <c r="H201" s="33"/>
      <c r="I201" s="110"/>
      <c r="J201" s="110"/>
      <c r="K201" s="110"/>
      <c r="L201" s="110"/>
      <c r="M201" s="110"/>
      <c r="N201" s="110"/>
      <c r="O201" s="104">
        <v>30</v>
      </c>
    </row>
    <row r="202" spans="2:15" ht="42.75">
      <c r="B202" s="41" t="s">
        <v>65</v>
      </c>
      <c r="C202" s="15" t="s">
        <v>69</v>
      </c>
      <c r="D202" s="19" t="s">
        <v>58</v>
      </c>
      <c r="E202" s="19" t="s">
        <v>15</v>
      </c>
      <c r="F202" s="19" t="s">
        <v>180</v>
      </c>
      <c r="G202" s="19" t="s">
        <v>16</v>
      </c>
      <c r="H202" s="23" t="s">
        <v>16</v>
      </c>
      <c r="I202" s="51" t="e">
        <f>+I203+#REF!+#REF!</f>
        <v>#REF!</v>
      </c>
      <c r="J202" s="51" t="e">
        <f>+J203+#REF!+#REF!</f>
        <v>#REF!</v>
      </c>
      <c r="K202" s="51" t="e">
        <f>+K203+#REF!+#REF!</f>
        <v>#REF!</v>
      </c>
      <c r="L202" s="51" t="e">
        <f>+L203+#REF!+#REF!</f>
        <v>#REF!</v>
      </c>
      <c r="M202" s="51" t="e">
        <f>+M203+#REF!+#REF!</f>
        <v>#REF!</v>
      </c>
      <c r="N202" s="51" t="e">
        <f>+N203+#REF!+#REF!</f>
        <v>#REF!</v>
      </c>
      <c r="O202" s="100">
        <f aca="true" t="shared" si="22" ref="O202:O207">O203</f>
        <v>20773.79</v>
      </c>
    </row>
    <row r="203" spans="2:15" ht="14.25">
      <c r="B203" s="31" t="s">
        <v>66</v>
      </c>
      <c r="C203" s="15" t="s">
        <v>69</v>
      </c>
      <c r="D203" s="23" t="s">
        <v>58</v>
      </c>
      <c r="E203" s="23" t="s">
        <v>14</v>
      </c>
      <c r="F203" s="23" t="s">
        <v>168</v>
      </c>
      <c r="G203" s="23" t="s">
        <v>16</v>
      </c>
      <c r="H203" s="23" t="s">
        <v>16</v>
      </c>
      <c r="I203" s="20" t="e">
        <f>+I207+#REF!+#REF!+#REF!</f>
        <v>#REF!</v>
      </c>
      <c r="J203" s="20" t="e">
        <f>+J207+#REF!+#REF!+#REF!</f>
        <v>#REF!</v>
      </c>
      <c r="K203" s="20" t="e">
        <f>+K207+#REF!+#REF!+#REF!</f>
        <v>#REF!</v>
      </c>
      <c r="L203" s="20" t="e">
        <f>+L207+#REF!+#REF!+#REF!</f>
        <v>#REF!</v>
      </c>
      <c r="M203" s="20" t="e">
        <f>+M207+#REF!+#REF!+#REF!</f>
        <v>#REF!</v>
      </c>
      <c r="N203" s="20" t="e">
        <f>+N207+#REF!+#REF!+#REF!</f>
        <v>#REF!</v>
      </c>
      <c r="O203" s="60">
        <f>O204+O239</f>
        <v>20773.79</v>
      </c>
    </row>
    <row r="204" spans="2:15" ht="27">
      <c r="B204" s="92" t="s">
        <v>129</v>
      </c>
      <c r="C204" s="45" t="s">
        <v>69</v>
      </c>
      <c r="D204" s="93" t="s">
        <v>58</v>
      </c>
      <c r="E204" s="93" t="s">
        <v>14</v>
      </c>
      <c r="F204" s="93" t="s">
        <v>164</v>
      </c>
      <c r="G204" s="93" t="s">
        <v>16</v>
      </c>
      <c r="H204" s="93" t="s">
        <v>16</v>
      </c>
      <c r="I204" s="35"/>
      <c r="J204" s="35"/>
      <c r="K204" s="35"/>
      <c r="L204" s="35"/>
      <c r="M204" s="35"/>
      <c r="N204" s="35"/>
      <c r="O204" s="58">
        <f t="shared" si="22"/>
        <v>18831.09</v>
      </c>
    </row>
    <row r="205" spans="2:15" ht="40.5">
      <c r="B205" s="92" t="s">
        <v>130</v>
      </c>
      <c r="C205" s="45" t="s">
        <v>69</v>
      </c>
      <c r="D205" s="93" t="s">
        <v>58</v>
      </c>
      <c r="E205" s="93" t="s">
        <v>14</v>
      </c>
      <c r="F205" s="93" t="s">
        <v>165</v>
      </c>
      <c r="G205" s="93" t="s">
        <v>16</v>
      </c>
      <c r="H205" s="93" t="s">
        <v>16</v>
      </c>
      <c r="I205" s="35"/>
      <c r="J205" s="35"/>
      <c r="K205" s="35"/>
      <c r="L205" s="35"/>
      <c r="M205" s="35"/>
      <c r="N205" s="35"/>
      <c r="O205" s="58">
        <f t="shared" si="22"/>
        <v>18831.09</v>
      </c>
    </row>
    <row r="206" spans="2:15" ht="40.5">
      <c r="B206" s="92" t="s">
        <v>149</v>
      </c>
      <c r="C206" s="45" t="s">
        <v>69</v>
      </c>
      <c r="D206" s="93" t="s">
        <v>58</v>
      </c>
      <c r="E206" s="93" t="s">
        <v>14</v>
      </c>
      <c r="F206" s="93" t="s">
        <v>172</v>
      </c>
      <c r="G206" s="93" t="s">
        <v>16</v>
      </c>
      <c r="H206" s="93" t="s">
        <v>16</v>
      </c>
      <c r="I206" s="35"/>
      <c r="J206" s="35"/>
      <c r="K206" s="35"/>
      <c r="L206" s="35"/>
      <c r="M206" s="35"/>
      <c r="N206" s="35"/>
      <c r="O206" s="58">
        <f t="shared" si="22"/>
        <v>18831.09</v>
      </c>
    </row>
    <row r="207" spans="2:15" ht="25.5">
      <c r="B207" s="22" t="s">
        <v>131</v>
      </c>
      <c r="C207" s="15" t="s">
        <v>69</v>
      </c>
      <c r="D207" s="23" t="s">
        <v>58</v>
      </c>
      <c r="E207" s="23" t="s">
        <v>14</v>
      </c>
      <c r="F207" s="23" t="s">
        <v>181</v>
      </c>
      <c r="G207" s="23" t="s">
        <v>16</v>
      </c>
      <c r="H207" s="23" t="s">
        <v>16</v>
      </c>
      <c r="I207" s="20" t="e">
        <f>+#REF!</f>
        <v>#REF!</v>
      </c>
      <c r="J207" s="20" t="e">
        <f>+#REF!</f>
        <v>#REF!</v>
      </c>
      <c r="K207" s="20" t="e">
        <f>+#REF!</f>
        <v>#REF!</v>
      </c>
      <c r="L207" s="20" t="e">
        <f>+#REF!</f>
        <v>#REF!</v>
      </c>
      <c r="M207" s="20" t="e">
        <f>+#REF!</f>
        <v>#REF!</v>
      </c>
      <c r="N207" s="20" t="e">
        <f>+#REF!</f>
        <v>#REF!</v>
      </c>
      <c r="O207" s="60">
        <f t="shared" si="22"/>
        <v>18831.09</v>
      </c>
    </row>
    <row r="208" spans="2:15" ht="14.25">
      <c r="B208" s="27" t="s">
        <v>67</v>
      </c>
      <c r="C208" s="15" t="s">
        <v>69</v>
      </c>
      <c r="D208" s="25" t="s">
        <v>58</v>
      </c>
      <c r="E208" s="25" t="s">
        <v>14</v>
      </c>
      <c r="F208" s="25" t="s">
        <v>181</v>
      </c>
      <c r="G208" s="25" t="s">
        <v>16</v>
      </c>
      <c r="H208" s="25">
        <v>200</v>
      </c>
      <c r="I208" s="26">
        <f aca="true" t="shared" si="23" ref="I208:N208">+I209+I215+I221</f>
        <v>10024</v>
      </c>
      <c r="J208" s="26">
        <f t="shared" si="23"/>
        <v>2494</v>
      </c>
      <c r="K208" s="26">
        <f t="shared" si="23"/>
        <v>2830</v>
      </c>
      <c r="L208" s="26">
        <f t="shared" si="23"/>
        <v>2288</v>
      </c>
      <c r="M208" s="26">
        <f t="shared" si="23"/>
        <v>2412</v>
      </c>
      <c r="N208" s="26">
        <f t="shared" si="23"/>
        <v>7612</v>
      </c>
      <c r="O208" s="57">
        <f>O209+O214+O234+O237</f>
        <v>18831.09</v>
      </c>
    </row>
    <row r="209" spans="2:15" ht="38.25">
      <c r="B209" s="27" t="s">
        <v>132</v>
      </c>
      <c r="C209" s="15" t="s">
        <v>69</v>
      </c>
      <c r="D209" s="25" t="s">
        <v>58</v>
      </c>
      <c r="E209" s="25" t="s">
        <v>14</v>
      </c>
      <c r="F209" s="25" t="s">
        <v>181</v>
      </c>
      <c r="G209" s="25" t="s">
        <v>187</v>
      </c>
      <c r="H209" s="25" t="s">
        <v>21</v>
      </c>
      <c r="I209" s="26">
        <f aca="true" t="shared" si="24" ref="I209:N209">SUM(I210:I212)</f>
        <v>7358</v>
      </c>
      <c r="J209" s="26">
        <f t="shared" si="24"/>
        <v>1810</v>
      </c>
      <c r="K209" s="26">
        <f t="shared" si="24"/>
        <v>1957</v>
      </c>
      <c r="L209" s="26">
        <f t="shared" si="24"/>
        <v>1733</v>
      </c>
      <c r="M209" s="26">
        <f t="shared" si="24"/>
        <v>1858</v>
      </c>
      <c r="N209" s="26">
        <f t="shared" si="24"/>
        <v>5500</v>
      </c>
      <c r="O209" s="57">
        <f>O210+O211+O212</f>
        <v>13178.8</v>
      </c>
    </row>
    <row r="210" spans="2:15" ht="14.25">
      <c r="B210" s="27" t="s">
        <v>22</v>
      </c>
      <c r="C210" s="15" t="s">
        <v>69</v>
      </c>
      <c r="D210" s="25" t="s">
        <v>58</v>
      </c>
      <c r="E210" s="25" t="s">
        <v>14</v>
      </c>
      <c r="F210" s="25" t="s">
        <v>181</v>
      </c>
      <c r="G210" s="25" t="s">
        <v>158</v>
      </c>
      <c r="H210" s="25" t="s">
        <v>23</v>
      </c>
      <c r="I210" s="28">
        <f aca="true" t="shared" si="25" ref="I210:I224">SUM(J210:M210)</f>
        <v>5686</v>
      </c>
      <c r="J210" s="26">
        <v>1394</v>
      </c>
      <c r="K210" s="26">
        <v>1511</v>
      </c>
      <c r="L210" s="26">
        <f>1318+19</f>
        <v>1337</v>
      </c>
      <c r="M210" s="26">
        <v>1444</v>
      </c>
      <c r="N210" s="28">
        <f aca="true" t="shared" si="26" ref="N210:N224">+J210+K210+L210</f>
        <v>4242</v>
      </c>
      <c r="O210" s="97">
        <v>10185.3</v>
      </c>
    </row>
    <row r="211" spans="2:15" ht="14.25">
      <c r="B211" s="27" t="s">
        <v>24</v>
      </c>
      <c r="C211" s="15" t="s">
        <v>69</v>
      </c>
      <c r="D211" s="25" t="s">
        <v>58</v>
      </c>
      <c r="E211" s="25" t="s">
        <v>14</v>
      </c>
      <c r="F211" s="25" t="s">
        <v>181</v>
      </c>
      <c r="G211" s="25" t="s">
        <v>158</v>
      </c>
      <c r="H211" s="25" t="s">
        <v>25</v>
      </c>
      <c r="I211" s="28">
        <f t="shared" si="25"/>
        <v>27</v>
      </c>
      <c r="J211" s="26">
        <v>2</v>
      </c>
      <c r="K211" s="26">
        <v>23</v>
      </c>
      <c r="L211" s="26">
        <v>1</v>
      </c>
      <c r="M211" s="26">
        <v>1</v>
      </c>
      <c r="N211" s="28">
        <f t="shared" si="26"/>
        <v>26</v>
      </c>
      <c r="O211" s="97"/>
    </row>
    <row r="212" spans="2:15" ht="14.25">
      <c r="B212" s="27" t="s">
        <v>74</v>
      </c>
      <c r="C212" s="15" t="s">
        <v>69</v>
      </c>
      <c r="D212" s="25" t="s">
        <v>58</v>
      </c>
      <c r="E212" s="25" t="s">
        <v>14</v>
      </c>
      <c r="F212" s="25" t="s">
        <v>181</v>
      </c>
      <c r="G212" s="25" t="s">
        <v>188</v>
      </c>
      <c r="H212" s="25" t="s">
        <v>26</v>
      </c>
      <c r="I212" s="28">
        <f t="shared" si="25"/>
        <v>1645</v>
      </c>
      <c r="J212" s="26">
        <v>414</v>
      </c>
      <c r="K212" s="26">
        <v>423</v>
      </c>
      <c r="L212" s="26">
        <f>378+17</f>
        <v>395</v>
      </c>
      <c r="M212" s="26">
        <v>413</v>
      </c>
      <c r="N212" s="28">
        <f t="shared" si="26"/>
        <v>1232</v>
      </c>
      <c r="O212" s="97">
        <v>2993.5</v>
      </c>
    </row>
    <row r="213" spans="2:15" ht="14.25">
      <c r="B213" s="27" t="s">
        <v>19</v>
      </c>
      <c r="C213" s="15" t="s">
        <v>69</v>
      </c>
      <c r="D213" s="25" t="s">
        <v>58</v>
      </c>
      <c r="E213" s="25" t="s">
        <v>14</v>
      </c>
      <c r="F213" s="25" t="s">
        <v>181</v>
      </c>
      <c r="G213" s="25" t="s">
        <v>62</v>
      </c>
      <c r="H213" s="25"/>
      <c r="I213" s="28"/>
      <c r="J213" s="26"/>
      <c r="K213" s="26"/>
      <c r="L213" s="26"/>
      <c r="M213" s="26"/>
      <c r="N213" s="28"/>
      <c r="O213" s="97">
        <f>O214</f>
        <v>5612.29</v>
      </c>
    </row>
    <row r="214" spans="2:15" ht="23.25" customHeight="1">
      <c r="B214" s="27" t="s">
        <v>135</v>
      </c>
      <c r="C214" s="15" t="s">
        <v>69</v>
      </c>
      <c r="D214" s="25" t="s">
        <v>58</v>
      </c>
      <c r="E214" s="25" t="s">
        <v>14</v>
      </c>
      <c r="F214" s="25" t="s">
        <v>181</v>
      </c>
      <c r="G214" s="25" t="s">
        <v>136</v>
      </c>
      <c r="H214" s="25" t="s">
        <v>16</v>
      </c>
      <c r="I214" s="28"/>
      <c r="J214" s="26"/>
      <c r="K214" s="26"/>
      <c r="L214" s="26"/>
      <c r="M214" s="26"/>
      <c r="N214" s="28"/>
      <c r="O214" s="97">
        <v>5612.29</v>
      </c>
    </row>
    <row r="215" spans="2:15" ht="14.25" hidden="1">
      <c r="B215" s="27" t="s">
        <v>75</v>
      </c>
      <c r="C215" s="15" t="s">
        <v>69</v>
      </c>
      <c r="D215" s="25" t="s">
        <v>58</v>
      </c>
      <c r="E215" s="25" t="s">
        <v>14</v>
      </c>
      <c r="F215" s="25" t="s">
        <v>181</v>
      </c>
      <c r="G215" s="25" t="s">
        <v>136</v>
      </c>
      <c r="H215" s="33">
        <v>220</v>
      </c>
      <c r="I215" s="28">
        <f t="shared" si="25"/>
        <v>2505</v>
      </c>
      <c r="J215" s="28">
        <f>SUM(J216:J220)</f>
        <v>640</v>
      </c>
      <c r="K215" s="28">
        <f>SUM(K216:K220)</f>
        <v>842</v>
      </c>
      <c r="L215" s="28">
        <f>SUM(L216:L220)</f>
        <v>511</v>
      </c>
      <c r="M215" s="28">
        <f>SUM(M216:M220)</f>
        <v>512</v>
      </c>
      <c r="N215" s="28">
        <f t="shared" si="26"/>
        <v>1993</v>
      </c>
      <c r="O215" s="97">
        <f>SUM(O216:O220)+O221+O222</f>
        <v>5503.7</v>
      </c>
    </row>
    <row r="216" spans="2:15" ht="14.25" hidden="1">
      <c r="B216" s="27" t="s">
        <v>31</v>
      </c>
      <c r="C216" s="15" t="s">
        <v>69</v>
      </c>
      <c r="D216" s="25" t="s">
        <v>58</v>
      </c>
      <c r="E216" s="25" t="s">
        <v>14</v>
      </c>
      <c r="F216" s="25" t="s">
        <v>181</v>
      </c>
      <c r="G216" s="25" t="s">
        <v>136</v>
      </c>
      <c r="H216" s="33">
        <v>221</v>
      </c>
      <c r="I216" s="28">
        <f t="shared" si="25"/>
        <v>29</v>
      </c>
      <c r="J216" s="26">
        <v>5</v>
      </c>
      <c r="K216" s="26">
        <v>16</v>
      </c>
      <c r="L216" s="26">
        <v>4</v>
      </c>
      <c r="M216" s="26">
        <v>4</v>
      </c>
      <c r="N216" s="28">
        <f t="shared" si="26"/>
        <v>25</v>
      </c>
      <c r="O216" s="97">
        <v>70</v>
      </c>
    </row>
    <row r="217" spans="2:15" ht="14.25" hidden="1">
      <c r="B217" s="27" t="s">
        <v>33</v>
      </c>
      <c r="C217" s="15" t="s">
        <v>69</v>
      </c>
      <c r="D217" s="25" t="s">
        <v>58</v>
      </c>
      <c r="E217" s="25" t="s">
        <v>14</v>
      </c>
      <c r="F217" s="25" t="s">
        <v>181</v>
      </c>
      <c r="G217" s="25" t="s">
        <v>136</v>
      </c>
      <c r="H217" s="33">
        <v>222</v>
      </c>
      <c r="I217" s="28">
        <f t="shared" si="25"/>
        <v>5</v>
      </c>
      <c r="J217" s="26">
        <v>1</v>
      </c>
      <c r="K217" s="26">
        <v>3</v>
      </c>
      <c r="L217" s="26"/>
      <c r="M217" s="26">
        <v>1</v>
      </c>
      <c r="N217" s="28">
        <f t="shared" si="26"/>
        <v>4</v>
      </c>
      <c r="O217" s="97">
        <v>50</v>
      </c>
    </row>
    <row r="218" spans="2:15" ht="14.25" hidden="1">
      <c r="B218" s="27" t="s">
        <v>35</v>
      </c>
      <c r="C218" s="15" t="s">
        <v>69</v>
      </c>
      <c r="D218" s="25" t="s">
        <v>58</v>
      </c>
      <c r="E218" s="25" t="s">
        <v>14</v>
      </c>
      <c r="F218" s="25" t="s">
        <v>181</v>
      </c>
      <c r="G218" s="25" t="s">
        <v>136</v>
      </c>
      <c r="H218" s="33">
        <v>223</v>
      </c>
      <c r="I218" s="28">
        <f t="shared" si="25"/>
        <v>2299</v>
      </c>
      <c r="J218" s="26">
        <v>600</v>
      </c>
      <c r="K218" s="26">
        <v>748</v>
      </c>
      <c r="L218" s="26">
        <f>82+393</f>
        <v>475</v>
      </c>
      <c r="M218" s="26">
        <v>476</v>
      </c>
      <c r="N218" s="28">
        <f t="shared" si="26"/>
        <v>1823</v>
      </c>
      <c r="O218" s="97">
        <v>3500</v>
      </c>
    </row>
    <row r="219" spans="2:15" ht="14.25" hidden="1">
      <c r="B219" s="27" t="s">
        <v>76</v>
      </c>
      <c r="C219" s="15" t="s">
        <v>69</v>
      </c>
      <c r="D219" s="25" t="s">
        <v>58</v>
      </c>
      <c r="E219" s="25" t="s">
        <v>14</v>
      </c>
      <c r="F219" s="25" t="s">
        <v>181</v>
      </c>
      <c r="G219" s="25" t="s">
        <v>136</v>
      </c>
      <c r="H219" s="33">
        <v>225</v>
      </c>
      <c r="I219" s="28">
        <f t="shared" si="25"/>
        <v>32</v>
      </c>
      <c r="J219" s="26">
        <v>4</v>
      </c>
      <c r="K219" s="26">
        <v>25</v>
      </c>
      <c r="L219" s="26">
        <v>2</v>
      </c>
      <c r="M219" s="26">
        <v>1</v>
      </c>
      <c r="N219" s="28">
        <f t="shared" si="26"/>
        <v>31</v>
      </c>
      <c r="O219" s="97">
        <v>473.7</v>
      </c>
    </row>
    <row r="220" spans="2:16" ht="14.25" hidden="1">
      <c r="B220" s="27" t="s">
        <v>77</v>
      </c>
      <c r="C220" s="15" t="s">
        <v>69</v>
      </c>
      <c r="D220" s="25" t="s">
        <v>58</v>
      </c>
      <c r="E220" s="25" t="s">
        <v>14</v>
      </c>
      <c r="F220" s="25" t="s">
        <v>181</v>
      </c>
      <c r="G220" s="25" t="s">
        <v>136</v>
      </c>
      <c r="H220" s="33">
        <v>226</v>
      </c>
      <c r="I220" s="28">
        <f t="shared" si="25"/>
        <v>140</v>
      </c>
      <c r="J220" s="26">
        <v>30</v>
      </c>
      <c r="K220" s="26">
        <v>50</v>
      </c>
      <c r="L220" s="26">
        <v>30</v>
      </c>
      <c r="M220" s="26">
        <v>30</v>
      </c>
      <c r="N220" s="28">
        <f t="shared" si="26"/>
        <v>110</v>
      </c>
      <c r="O220" s="97">
        <v>380</v>
      </c>
      <c r="P220" s="119"/>
    </row>
    <row r="221" spans="2:15" ht="14.25" hidden="1">
      <c r="B221" s="27" t="s">
        <v>42</v>
      </c>
      <c r="C221" s="15" t="s">
        <v>69</v>
      </c>
      <c r="D221" s="25" t="s">
        <v>58</v>
      </c>
      <c r="E221" s="25" t="s">
        <v>14</v>
      </c>
      <c r="F221" s="25" t="s">
        <v>181</v>
      </c>
      <c r="G221" s="25" t="s">
        <v>136</v>
      </c>
      <c r="H221" s="33">
        <v>290</v>
      </c>
      <c r="I221" s="28">
        <f t="shared" si="25"/>
        <v>161</v>
      </c>
      <c r="J221" s="26">
        <v>44</v>
      </c>
      <c r="K221" s="26">
        <v>31</v>
      </c>
      <c r="L221" s="26">
        <v>44</v>
      </c>
      <c r="M221" s="26">
        <v>42</v>
      </c>
      <c r="N221" s="28">
        <f t="shared" si="26"/>
        <v>119</v>
      </c>
      <c r="O221" s="97">
        <v>330</v>
      </c>
    </row>
    <row r="222" spans="2:15" ht="14.25" hidden="1">
      <c r="B222" s="27" t="s">
        <v>44</v>
      </c>
      <c r="C222" s="15" t="s">
        <v>69</v>
      </c>
      <c r="D222" s="25" t="s">
        <v>58</v>
      </c>
      <c r="E222" s="25" t="s">
        <v>14</v>
      </c>
      <c r="F222" s="25" t="s">
        <v>181</v>
      </c>
      <c r="G222" s="25" t="s">
        <v>136</v>
      </c>
      <c r="H222" s="33">
        <v>300</v>
      </c>
      <c r="I222" s="28">
        <f t="shared" si="25"/>
        <v>400</v>
      </c>
      <c r="J222" s="28">
        <f>SUM(J223:J224)</f>
        <v>100</v>
      </c>
      <c r="K222" s="28">
        <f>SUM(K223:K224)</f>
        <v>80</v>
      </c>
      <c r="L222" s="28">
        <f>SUM(L223:L224)</f>
        <v>143</v>
      </c>
      <c r="M222" s="28">
        <f>SUM(M223:M224)</f>
        <v>77</v>
      </c>
      <c r="N222" s="28">
        <f t="shared" si="26"/>
        <v>323</v>
      </c>
      <c r="O222" s="97">
        <f>SUM(O223:O224)</f>
        <v>700</v>
      </c>
    </row>
    <row r="223" spans="2:15" ht="14.25" hidden="1">
      <c r="B223" s="27" t="s">
        <v>46</v>
      </c>
      <c r="C223" s="15" t="s">
        <v>69</v>
      </c>
      <c r="D223" s="25" t="s">
        <v>58</v>
      </c>
      <c r="E223" s="25" t="s">
        <v>14</v>
      </c>
      <c r="F223" s="25" t="s">
        <v>181</v>
      </c>
      <c r="G223" s="25" t="s">
        <v>136</v>
      </c>
      <c r="H223" s="33">
        <v>310</v>
      </c>
      <c r="I223" s="28">
        <f t="shared" si="25"/>
        <v>143</v>
      </c>
      <c r="J223" s="26"/>
      <c r="K223" s="26"/>
      <c r="L223" s="26">
        <f>43+75</f>
        <v>118</v>
      </c>
      <c r="M223" s="26">
        <v>25</v>
      </c>
      <c r="N223" s="28">
        <f t="shared" si="26"/>
        <v>118</v>
      </c>
      <c r="O223" s="97">
        <v>300</v>
      </c>
    </row>
    <row r="224" spans="2:15" ht="14.25" hidden="1">
      <c r="B224" s="27" t="s">
        <v>48</v>
      </c>
      <c r="C224" s="15" t="s">
        <v>69</v>
      </c>
      <c r="D224" s="25" t="s">
        <v>58</v>
      </c>
      <c r="E224" s="25" t="s">
        <v>14</v>
      </c>
      <c r="F224" s="25" t="s">
        <v>181</v>
      </c>
      <c r="G224" s="25" t="s">
        <v>136</v>
      </c>
      <c r="H224" s="33">
        <v>340</v>
      </c>
      <c r="I224" s="28">
        <f t="shared" si="25"/>
        <v>257</v>
      </c>
      <c r="J224" s="26">
        <v>100</v>
      </c>
      <c r="K224" s="26">
        <v>80</v>
      </c>
      <c r="L224" s="26">
        <f>100-75</f>
        <v>25</v>
      </c>
      <c r="M224" s="26">
        <f>77-25</f>
        <v>52</v>
      </c>
      <c r="N224" s="28">
        <f t="shared" si="26"/>
        <v>205</v>
      </c>
      <c r="O224" s="97">
        <v>400</v>
      </c>
    </row>
    <row r="225" spans="2:15" ht="38.25" hidden="1">
      <c r="B225" s="63" t="s">
        <v>126</v>
      </c>
      <c r="C225" s="64" t="s">
        <v>69</v>
      </c>
      <c r="D225" s="65" t="s">
        <v>58</v>
      </c>
      <c r="E225" s="65" t="s">
        <v>14</v>
      </c>
      <c r="F225" s="23" t="s">
        <v>100</v>
      </c>
      <c r="G225" s="65" t="s">
        <v>16</v>
      </c>
      <c r="H225" s="65" t="s">
        <v>16</v>
      </c>
      <c r="I225" s="74"/>
      <c r="J225" s="72"/>
      <c r="K225" s="72"/>
      <c r="L225" s="72"/>
      <c r="M225" s="72"/>
      <c r="N225" s="74"/>
      <c r="O225" s="108">
        <f>O227</f>
        <v>0</v>
      </c>
    </row>
    <row r="226" spans="2:15" ht="14.25" hidden="1">
      <c r="B226" s="73" t="s">
        <v>67</v>
      </c>
      <c r="C226" s="64" t="s">
        <v>69</v>
      </c>
      <c r="D226" s="71" t="s">
        <v>58</v>
      </c>
      <c r="E226" s="71" t="s">
        <v>14</v>
      </c>
      <c r="F226" s="25" t="s">
        <v>100</v>
      </c>
      <c r="G226" s="71" t="s">
        <v>80</v>
      </c>
      <c r="H226" s="79">
        <v>200</v>
      </c>
      <c r="I226" s="74"/>
      <c r="J226" s="72"/>
      <c r="K226" s="72"/>
      <c r="L226" s="72"/>
      <c r="M226" s="72"/>
      <c r="N226" s="74"/>
      <c r="O226" s="107">
        <f>O227</f>
        <v>0</v>
      </c>
    </row>
    <row r="227" spans="2:15" ht="14.25" hidden="1">
      <c r="B227" s="73" t="s">
        <v>44</v>
      </c>
      <c r="C227" s="64" t="s">
        <v>69</v>
      </c>
      <c r="D227" s="71" t="s">
        <v>58</v>
      </c>
      <c r="E227" s="71" t="s">
        <v>14</v>
      </c>
      <c r="F227" s="25" t="s">
        <v>100</v>
      </c>
      <c r="G227" s="71" t="s">
        <v>103</v>
      </c>
      <c r="H227" s="79">
        <v>300</v>
      </c>
      <c r="I227" s="74"/>
      <c r="J227" s="72"/>
      <c r="K227" s="72"/>
      <c r="L227" s="72"/>
      <c r="M227" s="72"/>
      <c r="N227" s="74"/>
      <c r="O227" s="107">
        <f>O228</f>
        <v>0</v>
      </c>
    </row>
    <row r="228" spans="2:15" ht="14.25" hidden="1">
      <c r="B228" s="73" t="s">
        <v>46</v>
      </c>
      <c r="C228" s="64" t="s">
        <v>69</v>
      </c>
      <c r="D228" s="71" t="s">
        <v>58</v>
      </c>
      <c r="E228" s="71" t="s">
        <v>14</v>
      </c>
      <c r="F228" s="25" t="s">
        <v>100</v>
      </c>
      <c r="G228" s="71" t="s">
        <v>103</v>
      </c>
      <c r="H228" s="79">
        <v>310</v>
      </c>
      <c r="I228" s="74"/>
      <c r="J228" s="72"/>
      <c r="K228" s="72"/>
      <c r="L228" s="72"/>
      <c r="M228" s="72"/>
      <c r="N228" s="74"/>
      <c r="O228" s="107"/>
    </row>
    <row r="229" spans="2:15" ht="51" hidden="1">
      <c r="B229" s="63" t="s">
        <v>102</v>
      </c>
      <c r="C229" s="64" t="s">
        <v>69</v>
      </c>
      <c r="D229" s="71" t="s">
        <v>58</v>
      </c>
      <c r="E229" s="71" t="s">
        <v>14</v>
      </c>
      <c r="F229" s="25" t="s">
        <v>101</v>
      </c>
      <c r="G229" s="71" t="s">
        <v>16</v>
      </c>
      <c r="H229" s="71" t="s">
        <v>16</v>
      </c>
      <c r="I229" s="72"/>
      <c r="J229" s="72"/>
      <c r="K229" s="72"/>
      <c r="L229" s="72"/>
      <c r="M229" s="72"/>
      <c r="N229" s="72"/>
      <c r="O229" s="107">
        <f>O230</f>
        <v>0</v>
      </c>
    </row>
    <row r="230" spans="2:15" ht="25.5" hidden="1">
      <c r="B230" s="73" t="s">
        <v>79</v>
      </c>
      <c r="C230" s="64" t="s">
        <v>69</v>
      </c>
      <c r="D230" s="71" t="s">
        <v>58</v>
      </c>
      <c r="E230" s="71" t="s">
        <v>14</v>
      </c>
      <c r="F230" s="25" t="s">
        <v>101</v>
      </c>
      <c r="G230" s="71" t="s">
        <v>80</v>
      </c>
      <c r="H230" s="71" t="s">
        <v>16</v>
      </c>
      <c r="I230" s="72"/>
      <c r="J230" s="72"/>
      <c r="K230" s="72"/>
      <c r="L230" s="72"/>
      <c r="M230" s="72"/>
      <c r="N230" s="72"/>
      <c r="O230" s="107">
        <f>O231</f>
        <v>0</v>
      </c>
    </row>
    <row r="231" spans="2:15" ht="14.25" hidden="1">
      <c r="B231" s="73" t="s">
        <v>44</v>
      </c>
      <c r="C231" s="64" t="s">
        <v>69</v>
      </c>
      <c r="D231" s="71" t="s">
        <v>58</v>
      </c>
      <c r="E231" s="71" t="s">
        <v>14</v>
      </c>
      <c r="F231" s="25" t="s">
        <v>101</v>
      </c>
      <c r="G231" s="71" t="s">
        <v>80</v>
      </c>
      <c r="H231" s="79">
        <v>300</v>
      </c>
      <c r="I231" s="72"/>
      <c r="J231" s="72"/>
      <c r="K231" s="72"/>
      <c r="L231" s="72"/>
      <c r="M231" s="72"/>
      <c r="N231" s="72"/>
      <c r="O231" s="107">
        <f>O232+O233</f>
        <v>0</v>
      </c>
    </row>
    <row r="232" spans="2:15" ht="14.25" hidden="1">
      <c r="B232" s="73" t="s">
        <v>46</v>
      </c>
      <c r="C232" s="64" t="s">
        <v>69</v>
      </c>
      <c r="D232" s="71" t="s">
        <v>58</v>
      </c>
      <c r="E232" s="71" t="s">
        <v>14</v>
      </c>
      <c r="F232" s="25" t="s">
        <v>101</v>
      </c>
      <c r="G232" s="71" t="s">
        <v>80</v>
      </c>
      <c r="H232" s="79">
        <v>310</v>
      </c>
      <c r="I232" s="72"/>
      <c r="J232" s="72"/>
      <c r="K232" s="72"/>
      <c r="L232" s="72"/>
      <c r="M232" s="72"/>
      <c r="N232" s="72"/>
      <c r="O232" s="107"/>
    </row>
    <row r="233" spans="2:15" ht="14.25" hidden="1">
      <c r="B233" s="73" t="s">
        <v>48</v>
      </c>
      <c r="C233" s="64" t="s">
        <v>69</v>
      </c>
      <c r="D233" s="71" t="s">
        <v>58</v>
      </c>
      <c r="E233" s="71" t="s">
        <v>14</v>
      </c>
      <c r="F233" s="25" t="s">
        <v>101</v>
      </c>
      <c r="G233" s="71" t="s">
        <v>80</v>
      </c>
      <c r="H233" s="79">
        <v>340</v>
      </c>
      <c r="I233" s="72"/>
      <c r="J233" s="72"/>
      <c r="K233" s="72"/>
      <c r="L233" s="72"/>
      <c r="M233" s="72"/>
      <c r="N233" s="72"/>
      <c r="O233" s="107"/>
    </row>
    <row r="234" spans="2:15" ht="14.25">
      <c r="B234" s="27"/>
      <c r="C234" s="15" t="s">
        <v>69</v>
      </c>
      <c r="D234" s="25" t="s">
        <v>58</v>
      </c>
      <c r="E234" s="25" t="s">
        <v>14</v>
      </c>
      <c r="F234" s="25" t="s">
        <v>181</v>
      </c>
      <c r="G234" s="25" t="s">
        <v>193</v>
      </c>
      <c r="H234" s="33"/>
      <c r="I234" s="26"/>
      <c r="J234" s="26"/>
      <c r="K234" s="26"/>
      <c r="L234" s="26"/>
      <c r="M234" s="26"/>
      <c r="N234" s="26"/>
      <c r="O234" s="97">
        <f>O235+O236</f>
        <v>10</v>
      </c>
    </row>
    <row r="235" spans="2:15" ht="14.25">
      <c r="B235" s="27" t="s">
        <v>189</v>
      </c>
      <c r="C235" s="15" t="s">
        <v>69</v>
      </c>
      <c r="D235" s="25" t="s">
        <v>58</v>
      </c>
      <c r="E235" s="25" t="s">
        <v>14</v>
      </c>
      <c r="F235" s="25" t="s">
        <v>181</v>
      </c>
      <c r="G235" s="25" t="s">
        <v>192</v>
      </c>
      <c r="H235" s="33"/>
      <c r="I235" s="26"/>
      <c r="J235" s="26"/>
      <c r="K235" s="26"/>
      <c r="L235" s="26"/>
      <c r="M235" s="26"/>
      <c r="N235" s="26"/>
      <c r="O235" s="97">
        <v>8</v>
      </c>
    </row>
    <row r="236" spans="2:15" ht="14.25">
      <c r="B236" s="27" t="s">
        <v>190</v>
      </c>
      <c r="C236" s="15" t="s">
        <v>69</v>
      </c>
      <c r="D236" s="25" t="s">
        <v>58</v>
      </c>
      <c r="E236" s="25" t="s">
        <v>14</v>
      </c>
      <c r="F236" s="25" t="s">
        <v>181</v>
      </c>
      <c r="G236" s="25" t="s">
        <v>191</v>
      </c>
      <c r="H236" s="33"/>
      <c r="I236" s="26"/>
      <c r="J236" s="26"/>
      <c r="K236" s="26"/>
      <c r="L236" s="26"/>
      <c r="M236" s="26"/>
      <c r="N236" s="26"/>
      <c r="O236" s="97">
        <v>2</v>
      </c>
    </row>
    <row r="237" spans="2:15" ht="14.25">
      <c r="B237" s="27"/>
      <c r="C237" s="15" t="s">
        <v>69</v>
      </c>
      <c r="D237" s="25" t="s">
        <v>58</v>
      </c>
      <c r="E237" s="25" t="s">
        <v>14</v>
      </c>
      <c r="F237" s="25" t="s">
        <v>181</v>
      </c>
      <c r="G237" s="25" t="s">
        <v>202</v>
      </c>
      <c r="H237" s="33"/>
      <c r="I237" s="26"/>
      <c r="J237" s="26"/>
      <c r="K237" s="26"/>
      <c r="L237" s="26"/>
      <c r="M237" s="26"/>
      <c r="N237" s="26"/>
      <c r="O237" s="97">
        <f>O238</f>
        <v>30</v>
      </c>
    </row>
    <row r="238" spans="2:15" ht="14.25">
      <c r="B238" s="27" t="s">
        <v>213</v>
      </c>
      <c r="C238" s="15" t="s">
        <v>69</v>
      </c>
      <c r="D238" s="25" t="s">
        <v>58</v>
      </c>
      <c r="E238" s="25" t="s">
        <v>14</v>
      </c>
      <c r="F238" s="25" t="s">
        <v>181</v>
      </c>
      <c r="G238" s="25" t="s">
        <v>203</v>
      </c>
      <c r="H238" s="33"/>
      <c r="I238" s="26"/>
      <c r="J238" s="26"/>
      <c r="K238" s="26"/>
      <c r="L238" s="26"/>
      <c r="M238" s="26"/>
      <c r="N238" s="26"/>
      <c r="O238" s="97">
        <v>30</v>
      </c>
    </row>
    <row r="239" spans="2:15" ht="25.5">
      <c r="B239" s="22" t="s">
        <v>206</v>
      </c>
      <c r="C239" s="15" t="s">
        <v>69</v>
      </c>
      <c r="D239" s="23" t="s">
        <v>58</v>
      </c>
      <c r="E239" s="23" t="s">
        <v>14</v>
      </c>
      <c r="F239" s="23" t="s">
        <v>211</v>
      </c>
      <c r="G239" s="23" t="s">
        <v>16</v>
      </c>
      <c r="H239" s="118"/>
      <c r="I239" s="20"/>
      <c r="J239" s="20"/>
      <c r="K239" s="20"/>
      <c r="L239" s="20"/>
      <c r="M239" s="20"/>
      <c r="N239" s="20"/>
      <c r="O239" s="98">
        <f>O240+O243</f>
        <v>1942.6999999999998</v>
      </c>
    </row>
    <row r="240" spans="2:15" ht="25.5">
      <c r="B240" s="27" t="s">
        <v>208</v>
      </c>
      <c r="C240" s="15" t="s">
        <v>69</v>
      </c>
      <c r="D240" s="25" t="s">
        <v>58</v>
      </c>
      <c r="E240" s="25" t="s">
        <v>14</v>
      </c>
      <c r="F240" s="25" t="s">
        <v>216</v>
      </c>
      <c r="G240" s="25" t="s">
        <v>16</v>
      </c>
      <c r="H240" s="33"/>
      <c r="I240" s="26"/>
      <c r="J240" s="26"/>
      <c r="K240" s="26"/>
      <c r="L240" s="26"/>
      <c r="M240" s="26"/>
      <c r="N240" s="26"/>
      <c r="O240" s="97">
        <f>O241</f>
        <v>1651.3</v>
      </c>
    </row>
    <row r="241" spans="2:15" ht="25.5">
      <c r="B241" s="27" t="s">
        <v>207</v>
      </c>
      <c r="C241" s="15" t="s">
        <v>69</v>
      </c>
      <c r="D241" s="25" t="s">
        <v>58</v>
      </c>
      <c r="E241" s="25" t="s">
        <v>14</v>
      </c>
      <c r="F241" s="25" t="s">
        <v>216</v>
      </c>
      <c r="G241" s="25" t="s">
        <v>62</v>
      </c>
      <c r="H241" s="33"/>
      <c r="I241" s="26"/>
      <c r="J241" s="26"/>
      <c r="K241" s="26"/>
      <c r="L241" s="26"/>
      <c r="M241" s="26"/>
      <c r="N241" s="26"/>
      <c r="O241" s="97">
        <f>O242</f>
        <v>1651.3</v>
      </c>
    </row>
    <row r="242" spans="2:15" ht="24.75" customHeight="1">
      <c r="B242" s="27" t="s">
        <v>135</v>
      </c>
      <c r="C242" s="15" t="s">
        <v>69</v>
      </c>
      <c r="D242" s="25" t="s">
        <v>58</v>
      </c>
      <c r="E242" s="25" t="s">
        <v>14</v>
      </c>
      <c r="F242" s="25" t="s">
        <v>216</v>
      </c>
      <c r="G242" s="25" t="s">
        <v>136</v>
      </c>
      <c r="H242" s="33"/>
      <c r="I242" s="26"/>
      <c r="J242" s="26"/>
      <c r="K242" s="26"/>
      <c r="L242" s="26"/>
      <c r="M242" s="26"/>
      <c r="N242" s="26"/>
      <c r="O242" s="97">
        <v>1651.3</v>
      </c>
    </row>
    <row r="243" spans="2:15" ht="38.25">
      <c r="B243" s="22" t="s">
        <v>209</v>
      </c>
      <c r="C243" s="15" t="s">
        <v>69</v>
      </c>
      <c r="D243" s="23" t="s">
        <v>58</v>
      </c>
      <c r="E243" s="23" t="s">
        <v>14</v>
      </c>
      <c r="F243" s="23" t="s">
        <v>211</v>
      </c>
      <c r="G243" s="23"/>
      <c r="H243" s="118"/>
      <c r="I243" s="20"/>
      <c r="J243" s="20"/>
      <c r="K243" s="20"/>
      <c r="L243" s="20"/>
      <c r="M243" s="20"/>
      <c r="N243" s="20"/>
      <c r="O243" s="98">
        <f>O244</f>
        <v>291.4</v>
      </c>
    </row>
    <row r="244" spans="2:15" ht="25.5">
      <c r="B244" s="27" t="s">
        <v>212</v>
      </c>
      <c r="C244" s="15" t="s">
        <v>69</v>
      </c>
      <c r="D244" s="25" t="s">
        <v>58</v>
      </c>
      <c r="E244" s="25" t="s">
        <v>14</v>
      </c>
      <c r="F244" s="25" t="s">
        <v>210</v>
      </c>
      <c r="G244" s="25"/>
      <c r="H244" s="33"/>
      <c r="I244" s="26"/>
      <c r="J244" s="26"/>
      <c r="K244" s="26"/>
      <c r="L244" s="26"/>
      <c r="M244" s="26"/>
      <c r="N244" s="26"/>
      <c r="O244" s="97">
        <v>291.4</v>
      </c>
    </row>
    <row r="245" spans="2:15" ht="14.25">
      <c r="B245" s="27"/>
      <c r="C245" s="15"/>
      <c r="D245" s="25"/>
      <c r="E245" s="25"/>
      <c r="F245" s="25"/>
      <c r="G245" s="25"/>
      <c r="H245" s="33"/>
      <c r="I245" s="26"/>
      <c r="J245" s="26"/>
      <c r="K245" s="26"/>
      <c r="L245" s="26"/>
      <c r="M245" s="26"/>
      <c r="N245" s="26"/>
      <c r="O245" s="97"/>
    </row>
    <row r="246" spans="2:15" ht="14.25">
      <c r="B246" s="22" t="s">
        <v>116</v>
      </c>
      <c r="C246" s="15" t="s">
        <v>69</v>
      </c>
      <c r="D246" s="23" t="s">
        <v>94</v>
      </c>
      <c r="E246" s="23" t="s">
        <v>15</v>
      </c>
      <c r="F246" s="23" t="s">
        <v>168</v>
      </c>
      <c r="G246" s="23" t="s">
        <v>16</v>
      </c>
      <c r="H246" s="23" t="s">
        <v>16</v>
      </c>
      <c r="I246" s="20"/>
      <c r="J246" s="20"/>
      <c r="K246" s="20"/>
      <c r="L246" s="20"/>
      <c r="M246" s="20"/>
      <c r="N246" s="20"/>
      <c r="O246" s="98">
        <f>O247</f>
        <v>244</v>
      </c>
    </row>
    <row r="247" spans="2:15" ht="14.25">
      <c r="B247" s="22" t="s">
        <v>117</v>
      </c>
      <c r="C247" s="15" t="s">
        <v>69</v>
      </c>
      <c r="D247" s="23" t="s">
        <v>94</v>
      </c>
      <c r="E247" s="23" t="s">
        <v>14</v>
      </c>
      <c r="F247" s="23" t="s">
        <v>168</v>
      </c>
      <c r="G247" s="23" t="s">
        <v>16</v>
      </c>
      <c r="H247" s="23" t="s">
        <v>16</v>
      </c>
      <c r="I247" s="20"/>
      <c r="J247" s="20"/>
      <c r="K247" s="20"/>
      <c r="L247" s="20"/>
      <c r="M247" s="20"/>
      <c r="N247" s="20"/>
      <c r="O247" s="98">
        <f>O252</f>
        <v>244</v>
      </c>
    </row>
    <row r="248" spans="2:15" ht="27">
      <c r="B248" s="92" t="s">
        <v>129</v>
      </c>
      <c r="C248" s="45" t="s">
        <v>69</v>
      </c>
      <c r="D248" s="34" t="s">
        <v>94</v>
      </c>
      <c r="E248" s="34" t="s">
        <v>14</v>
      </c>
      <c r="F248" s="34" t="s">
        <v>164</v>
      </c>
      <c r="G248" s="34" t="s">
        <v>16</v>
      </c>
      <c r="H248" s="34" t="s">
        <v>16</v>
      </c>
      <c r="I248" s="35"/>
      <c r="J248" s="35"/>
      <c r="K248" s="35"/>
      <c r="L248" s="35"/>
      <c r="M248" s="35"/>
      <c r="N248" s="35"/>
      <c r="O248" s="99">
        <f aca="true" t="shared" si="27" ref="O248:O254">O249</f>
        <v>244</v>
      </c>
    </row>
    <row r="249" spans="2:15" ht="40.5">
      <c r="B249" s="92" t="s">
        <v>130</v>
      </c>
      <c r="C249" s="45" t="s">
        <v>69</v>
      </c>
      <c r="D249" s="34" t="s">
        <v>94</v>
      </c>
      <c r="E249" s="34" t="s">
        <v>14</v>
      </c>
      <c r="F249" s="34" t="s">
        <v>165</v>
      </c>
      <c r="G249" s="34" t="s">
        <v>16</v>
      </c>
      <c r="H249" s="34" t="s">
        <v>16</v>
      </c>
      <c r="I249" s="35"/>
      <c r="J249" s="35"/>
      <c r="K249" s="35"/>
      <c r="L249" s="35"/>
      <c r="M249" s="35"/>
      <c r="N249" s="35"/>
      <c r="O249" s="99">
        <f t="shared" si="27"/>
        <v>244</v>
      </c>
    </row>
    <row r="250" spans="2:15" ht="40.5">
      <c r="B250" s="92" t="s">
        <v>149</v>
      </c>
      <c r="C250" s="45" t="s">
        <v>69</v>
      </c>
      <c r="D250" s="34" t="s">
        <v>94</v>
      </c>
      <c r="E250" s="34" t="s">
        <v>14</v>
      </c>
      <c r="F250" s="34" t="s">
        <v>166</v>
      </c>
      <c r="G250" s="34" t="s">
        <v>16</v>
      </c>
      <c r="H250" s="34" t="s">
        <v>16</v>
      </c>
      <c r="I250" s="35"/>
      <c r="J250" s="35"/>
      <c r="K250" s="35"/>
      <c r="L250" s="35"/>
      <c r="M250" s="35"/>
      <c r="N250" s="35"/>
      <c r="O250" s="99">
        <f t="shared" si="27"/>
        <v>244</v>
      </c>
    </row>
    <row r="251" spans="2:15" ht="14.25">
      <c r="B251" s="55" t="s">
        <v>154</v>
      </c>
      <c r="C251" s="15" t="s">
        <v>69</v>
      </c>
      <c r="D251" s="25" t="s">
        <v>94</v>
      </c>
      <c r="E251" s="25" t="s">
        <v>14</v>
      </c>
      <c r="F251" s="25" t="s">
        <v>182</v>
      </c>
      <c r="G251" s="25" t="s">
        <v>16</v>
      </c>
      <c r="H251" s="25" t="s">
        <v>16</v>
      </c>
      <c r="I251" s="26"/>
      <c r="J251" s="26"/>
      <c r="K251" s="26"/>
      <c r="L251" s="26"/>
      <c r="M251" s="26"/>
      <c r="N251" s="26"/>
      <c r="O251" s="97">
        <f t="shared" si="27"/>
        <v>244</v>
      </c>
    </row>
    <row r="252" spans="2:15" ht="14.25">
      <c r="B252" s="27" t="s">
        <v>155</v>
      </c>
      <c r="C252" s="15" t="s">
        <v>69</v>
      </c>
      <c r="D252" s="25" t="s">
        <v>94</v>
      </c>
      <c r="E252" s="25" t="s">
        <v>14</v>
      </c>
      <c r="F252" s="25" t="s">
        <v>183</v>
      </c>
      <c r="G252" s="25" t="s">
        <v>156</v>
      </c>
      <c r="H252" s="25" t="s">
        <v>16</v>
      </c>
      <c r="I252" s="26"/>
      <c r="J252" s="26"/>
      <c r="K252" s="26"/>
      <c r="L252" s="26"/>
      <c r="M252" s="26"/>
      <c r="N252" s="26"/>
      <c r="O252" s="97">
        <f t="shared" si="27"/>
        <v>244</v>
      </c>
    </row>
    <row r="253" spans="2:15" ht="14.25">
      <c r="B253" s="27" t="s">
        <v>19</v>
      </c>
      <c r="C253" s="15" t="s">
        <v>69</v>
      </c>
      <c r="D253" s="25" t="s">
        <v>94</v>
      </c>
      <c r="E253" s="25" t="s">
        <v>14</v>
      </c>
      <c r="F253" s="25" t="s">
        <v>183</v>
      </c>
      <c r="G253" s="25" t="s">
        <v>156</v>
      </c>
      <c r="H253" s="25" t="s">
        <v>20</v>
      </c>
      <c r="I253" s="26"/>
      <c r="J253" s="26"/>
      <c r="K253" s="26"/>
      <c r="L253" s="26"/>
      <c r="M253" s="26"/>
      <c r="N253" s="26"/>
      <c r="O253" s="97">
        <f t="shared" si="27"/>
        <v>244</v>
      </c>
    </row>
    <row r="254" spans="2:15" ht="14.25">
      <c r="B254" s="27" t="s">
        <v>86</v>
      </c>
      <c r="C254" s="15" t="s">
        <v>69</v>
      </c>
      <c r="D254" s="25" t="s">
        <v>94</v>
      </c>
      <c r="E254" s="25" t="s">
        <v>14</v>
      </c>
      <c r="F254" s="25" t="s">
        <v>183</v>
      </c>
      <c r="G254" s="25" t="s">
        <v>156</v>
      </c>
      <c r="H254" s="25" t="s">
        <v>89</v>
      </c>
      <c r="I254" s="26"/>
      <c r="J254" s="26"/>
      <c r="K254" s="26"/>
      <c r="L254" s="26"/>
      <c r="M254" s="26"/>
      <c r="N254" s="26"/>
      <c r="O254" s="97">
        <f t="shared" si="27"/>
        <v>244</v>
      </c>
    </row>
    <row r="255" spans="2:15" ht="25.5">
      <c r="B255" s="27" t="s">
        <v>97</v>
      </c>
      <c r="C255" s="15" t="s">
        <v>69</v>
      </c>
      <c r="D255" s="25" t="s">
        <v>94</v>
      </c>
      <c r="E255" s="25" t="s">
        <v>14</v>
      </c>
      <c r="F255" s="25" t="s">
        <v>183</v>
      </c>
      <c r="G255" s="25" t="s">
        <v>156</v>
      </c>
      <c r="H255" s="25" t="s">
        <v>98</v>
      </c>
      <c r="I255" s="26"/>
      <c r="J255" s="26"/>
      <c r="K255" s="26"/>
      <c r="L255" s="26"/>
      <c r="M255" s="26"/>
      <c r="N255" s="26"/>
      <c r="O255" s="97">
        <v>244</v>
      </c>
    </row>
    <row r="256" spans="2:15" ht="51">
      <c r="B256" s="22" t="s">
        <v>104</v>
      </c>
      <c r="C256" s="15" t="s">
        <v>69</v>
      </c>
      <c r="D256" s="23" t="s">
        <v>105</v>
      </c>
      <c r="E256" s="23" t="s">
        <v>15</v>
      </c>
      <c r="F256" s="23" t="s">
        <v>168</v>
      </c>
      <c r="G256" s="23" t="s">
        <v>16</v>
      </c>
      <c r="H256" s="23" t="s">
        <v>16</v>
      </c>
      <c r="I256" s="20"/>
      <c r="J256" s="20"/>
      <c r="K256" s="20"/>
      <c r="L256" s="20"/>
      <c r="M256" s="20"/>
      <c r="N256" s="20"/>
      <c r="O256" s="98">
        <f aca="true" t="shared" si="28" ref="O256:O263">O257</f>
        <v>315.23811</v>
      </c>
    </row>
    <row r="257" spans="2:15" ht="38.25">
      <c r="B257" s="27" t="s">
        <v>115</v>
      </c>
      <c r="C257" s="15" t="s">
        <v>69</v>
      </c>
      <c r="D257" s="25" t="s">
        <v>105</v>
      </c>
      <c r="E257" s="25" t="s">
        <v>57</v>
      </c>
      <c r="F257" s="25" t="s">
        <v>168</v>
      </c>
      <c r="G257" s="25" t="s">
        <v>16</v>
      </c>
      <c r="H257" s="25" t="s">
        <v>16</v>
      </c>
      <c r="I257" s="26"/>
      <c r="J257" s="26"/>
      <c r="K257" s="26"/>
      <c r="L257" s="26"/>
      <c r="M257" s="26"/>
      <c r="N257" s="26"/>
      <c r="O257" s="97">
        <f t="shared" si="28"/>
        <v>315.23811</v>
      </c>
    </row>
    <row r="258" spans="2:15" ht="25.5">
      <c r="B258" s="55" t="s">
        <v>129</v>
      </c>
      <c r="C258" s="15" t="s">
        <v>69</v>
      </c>
      <c r="D258" s="25" t="s">
        <v>105</v>
      </c>
      <c r="E258" s="25" t="s">
        <v>57</v>
      </c>
      <c r="F258" s="25" t="s">
        <v>164</v>
      </c>
      <c r="G258" s="25" t="s">
        <v>16</v>
      </c>
      <c r="H258" s="25" t="s">
        <v>16</v>
      </c>
      <c r="I258" s="26"/>
      <c r="J258" s="26"/>
      <c r="K258" s="26"/>
      <c r="L258" s="26"/>
      <c r="M258" s="26"/>
      <c r="N258" s="26"/>
      <c r="O258" s="97">
        <f t="shared" si="28"/>
        <v>315.23811</v>
      </c>
    </row>
    <row r="259" spans="2:15" ht="25.5">
      <c r="B259" s="55" t="s">
        <v>130</v>
      </c>
      <c r="C259" s="15" t="s">
        <v>69</v>
      </c>
      <c r="D259" s="25" t="s">
        <v>105</v>
      </c>
      <c r="E259" s="25" t="s">
        <v>57</v>
      </c>
      <c r="F259" s="25" t="s">
        <v>165</v>
      </c>
      <c r="G259" s="25" t="s">
        <v>16</v>
      </c>
      <c r="H259" s="25" t="s">
        <v>16</v>
      </c>
      <c r="I259" s="26"/>
      <c r="J259" s="26"/>
      <c r="K259" s="26"/>
      <c r="L259" s="26"/>
      <c r="M259" s="26"/>
      <c r="N259" s="26"/>
      <c r="O259" s="97">
        <f t="shared" si="28"/>
        <v>315.23811</v>
      </c>
    </row>
    <row r="260" spans="2:15" ht="25.5">
      <c r="B260" s="55" t="s">
        <v>149</v>
      </c>
      <c r="C260" s="15" t="s">
        <v>69</v>
      </c>
      <c r="D260" s="25" t="s">
        <v>105</v>
      </c>
      <c r="E260" s="25" t="s">
        <v>57</v>
      </c>
      <c r="F260" s="25" t="s">
        <v>166</v>
      </c>
      <c r="G260" s="25" t="s">
        <v>16</v>
      </c>
      <c r="H260" s="25" t="s">
        <v>16</v>
      </c>
      <c r="I260" s="26"/>
      <c r="J260" s="26"/>
      <c r="K260" s="26"/>
      <c r="L260" s="26"/>
      <c r="M260" s="26"/>
      <c r="N260" s="26"/>
      <c r="O260" s="97">
        <f t="shared" si="28"/>
        <v>315.23811</v>
      </c>
    </row>
    <row r="261" spans="2:15" ht="14.25">
      <c r="B261" s="55" t="s">
        <v>107</v>
      </c>
      <c r="C261" s="15" t="s">
        <v>69</v>
      </c>
      <c r="D261" s="25" t="s">
        <v>105</v>
      </c>
      <c r="E261" s="25" t="s">
        <v>57</v>
      </c>
      <c r="F261" s="25" t="s">
        <v>184</v>
      </c>
      <c r="G261" s="25" t="s">
        <v>157</v>
      </c>
      <c r="H261" s="25" t="s">
        <v>16</v>
      </c>
      <c r="I261" s="26"/>
      <c r="J261" s="26"/>
      <c r="K261" s="26"/>
      <c r="L261" s="26"/>
      <c r="M261" s="26"/>
      <c r="N261" s="26"/>
      <c r="O261" s="97">
        <f t="shared" si="28"/>
        <v>315.23811</v>
      </c>
    </row>
    <row r="262" spans="2:15" ht="15.75">
      <c r="B262" s="24" t="s">
        <v>19</v>
      </c>
      <c r="C262" s="42" t="s">
        <v>69</v>
      </c>
      <c r="D262" s="25" t="s">
        <v>105</v>
      </c>
      <c r="E262" s="25" t="s">
        <v>57</v>
      </c>
      <c r="F262" s="25" t="s">
        <v>184</v>
      </c>
      <c r="G262" s="25" t="s">
        <v>157</v>
      </c>
      <c r="H262" s="33">
        <v>200</v>
      </c>
      <c r="I262" s="28"/>
      <c r="J262" s="28"/>
      <c r="K262" s="28"/>
      <c r="L262" s="28"/>
      <c r="M262" s="28"/>
      <c r="N262" s="28"/>
      <c r="O262" s="97">
        <f t="shared" si="28"/>
        <v>315.23811</v>
      </c>
    </row>
    <row r="263" spans="2:15" ht="14.25">
      <c r="B263" s="27" t="s">
        <v>106</v>
      </c>
      <c r="C263" s="42" t="s">
        <v>69</v>
      </c>
      <c r="D263" s="25" t="s">
        <v>105</v>
      </c>
      <c r="E263" s="25" t="s">
        <v>57</v>
      </c>
      <c r="F263" s="25" t="s">
        <v>184</v>
      </c>
      <c r="G263" s="25" t="s">
        <v>157</v>
      </c>
      <c r="H263" s="33">
        <v>250</v>
      </c>
      <c r="I263" s="28"/>
      <c r="J263" s="28"/>
      <c r="K263" s="28"/>
      <c r="L263" s="28"/>
      <c r="M263" s="28"/>
      <c r="N263" s="28"/>
      <c r="O263" s="97">
        <f t="shared" si="28"/>
        <v>315.23811</v>
      </c>
    </row>
    <row r="264" spans="2:15" ht="25.5">
      <c r="B264" s="53" t="s">
        <v>72</v>
      </c>
      <c r="C264" s="42" t="s">
        <v>69</v>
      </c>
      <c r="D264" s="25" t="s">
        <v>105</v>
      </c>
      <c r="E264" s="25" t="s">
        <v>57</v>
      </c>
      <c r="F264" s="25" t="s">
        <v>184</v>
      </c>
      <c r="G264" s="25" t="s">
        <v>157</v>
      </c>
      <c r="H264" s="33">
        <v>251</v>
      </c>
      <c r="I264" s="28">
        <f>SUM(J264:M264)</f>
        <v>2608</v>
      </c>
      <c r="J264" s="28">
        <v>155</v>
      </c>
      <c r="K264" s="28">
        <v>1741</v>
      </c>
      <c r="L264" s="28">
        <v>537</v>
      </c>
      <c r="M264" s="28">
        <v>175</v>
      </c>
      <c r="N264" s="28">
        <f>+J264+K264+L264</f>
        <v>2433</v>
      </c>
      <c r="O264" s="97">
        <v>315.23811</v>
      </c>
    </row>
  </sheetData>
  <sheetProtection/>
  <mergeCells count="3">
    <mergeCell ref="C1:O1"/>
    <mergeCell ref="B3:O3"/>
    <mergeCell ref="B2:O2"/>
  </mergeCells>
  <printOptions/>
  <pageMargins left="0.2362204724409449" right="0.2362204724409449" top="0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user20</cp:lastModifiedBy>
  <cp:lastPrinted>2018-01-12T09:56:24Z</cp:lastPrinted>
  <dcterms:created xsi:type="dcterms:W3CDTF">2005-12-27T07:04:40Z</dcterms:created>
  <dcterms:modified xsi:type="dcterms:W3CDTF">2018-01-15T00:45:33Z</dcterms:modified>
  <cp:category/>
  <cp:version/>
  <cp:contentType/>
  <cp:contentStatus/>
</cp:coreProperties>
</file>